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bookViews>
  <sheets>
    <sheet name="01-Mapa de riesgo-UO" sheetId="12" r:id="rId1"/>
    <sheet name="02-Plan Mitigación" sheetId="8" r:id="rId2"/>
    <sheet name="1er. Seguimiento" sheetId="7" r:id="rId3"/>
    <sheet name="Hoja1" sheetId="9" state="hidden" r:id="rId4"/>
    <sheet name="2do. Seguimiento" sheetId="14" r:id="rId5"/>
    <sheet name="INSTRUCTIVO" sheetId="10" r:id="rId6"/>
    <sheet name="ESCALA" sheetId="11" r:id="rId7"/>
    <sheet name="FACTORES" sheetId="13" r:id="rId8"/>
  </sheets>
  <definedNames>
    <definedName name="_xlnm._FilterDatabase" localSheetId="0" hidden="1">'01-Mapa de riesgo-UO'!$A$8:$BA$529</definedName>
    <definedName name="_xlnm._FilterDatabase" localSheetId="1" hidden="1">'02-Plan Mitigación'!$A$9:$S$528</definedName>
    <definedName name="_xlnm._FilterDatabase" localSheetId="2" hidden="1">'1er. Seguimiento'!$A$9:$AC$528</definedName>
    <definedName name="_xlnm._FilterDatabase" localSheetId="4" hidden="1">'2do. 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'1er. Seguimiento'!$D$1:$AB$15</definedName>
    <definedName name="_xlnm.Print_Area" localSheetId="7">FACTORES!$A$1:$E$45</definedName>
    <definedName name="_xlnm.Print_Area" localSheetId="5">INSTRUCTIVO!$A$1:$T$93</definedName>
    <definedName name="ASEGURAMIENTO_DE_LA_CALIDAD_INSTITUCIONAL" localSheetId="0">'01-Mapa de riesgo-UO'!$AX$547:$AX$549</definedName>
    <definedName name="ASEGURAMIENTO_DE_LA_CALIDAD_INSTITUCIONAL">#REF!</definedName>
    <definedName name="ASUMIR">'1er. 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'1er. 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'1er. Seguimiento'!#REF!</definedName>
    <definedName name="CUMPLIMIENTO_PARCIAL">'1er. Seguimiento'!$W$544</definedName>
    <definedName name="CUMPLIMIENTO_TOTAL">'1er. 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'1er. 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'1er. 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'1er. 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'1er. 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'1er. 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'1er. Seguimiento'!$8:$9</definedName>
    <definedName name="TRANSFERIR">'1er. 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7" i="12" l="1"/>
  <c r="O524" i="12"/>
  <c r="O521" i="12"/>
  <c r="O518" i="12"/>
  <c r="E524" i="12"/>
  <c r="E527" i="12"/>
  <c r="C524" i="12"/>
  <c r="C527" i="12"/>
  <c r="K514" i="14" l="1"/>
  <c r="K511" i="14"/>
  <c r="K508" i="14"/>
  <c r="K430" i="14" l="1"/>
  <c r="K427" i="14"/>
  <c r="K394" i="14" l="1"/>
  <c r="K391" i="14"/>
  <c r="K388" i="14"/>
  <c r="K352" i="14" l="1"/>
  <c r="B211" i="14" l="1"/>
  <c r="B238" i="14" l="1"/>
  <c r="C238" i="14"/>
  <c r="D238" i="14"/>
  <c r="E238" i="14"/>
  <c r="F238" i="14"/>
  <c r="G238" i="14"/>
  <c r="H238" i="14"/>
  <c r="J238" i="14"/>
  <c r="M238" i="14"/>
  <c r="N238" i="14"/>
  <c r="O238" i="14"/>
  <c r="P238" i="14"/>
  <c r="Q238" i="14"/>
  <c r="U238" i="14"/>
  <c r="W238" i="14" s="1"/>
  <c r="V238" i="14"/>
  <c r="G239" i="14"/>
  <c r="M239" i="14"/>
  <c r="N239" i="14"/>
  <c r="O239" i="14"/>
  <c r="P239" i="14"/>
  <c r="Q239" i="14"/>
  <c r="U239" i="14"/>
  <c r="W239" i="14" s="1"/>
  <c r="V239" i="14"/>
  <c r="G240" i="14"/>
  <c r="M240" i="14"/>
  <c r="N240" i="14"/>
  <c r="O240" i="14"/>
  <c r="P240" i="14"/>
  <c r="Q240" i="14"/>
  <c r="U240" i="14"/>
  <c r="W240" i="14" s="1"/>
  <c r="V240" i="14"/>
  <c r="B241" i="14"/>
  <c r="C241" i="14"/>
  <c r="D241" i="14"/>
  <c r="E241" i="14"/>
  <c r="F241" i="14"/>
  <c r="G241" i="14"/>
  <c r="H241" i="14"/>
  <c r="J241" i="14"/>
  <c r="M241" i="14"/>
  <c r="N241" i="14"/>
  <c r="O241" i="14"/>
  <c r="P241" i="14"/>
  <c r="Q241" i="14"/>
  <c r="U241" i="14"/>
  <c r="W241" i="14" s="1"/>
  <c r="V241" i="14"/>
  <c r="G242" i="14"/>
  <c r="M242" i="14"/>
  <c r="N242" i="14"/>
  <c r="O242" i="14"/>
  <c r="P242" i="14"/>
  <c r="Q242" i="14"/>
  <c r="U242" i="14"/>
  <c r="W242" i="14" s="1"/>
  <c r="V242" i="14"/>
  <c r="G243" i="14"/>
  <c r="M243" i="14"/>
  <c r="N243" i="14"/>
  <c r="O243" i="14"/>
  <c r="P243" i="14"/>
  <c r="Q243" i="14"/>
  <c r="U243" i="14"/>
  <c r="W243" i="14" s="1"/>
  <c r="V243" i="14"/>
  <c r="K127" i="14" l="1"/>
  <c r="K121" i="14"/>
  <c r="K100" i="14" l="1"/>
  <c r="K94" i="14"/>
  <c r="K91" i="14"/>
  <c r="V10" i="14" l="1"/>
  <c r="V11" i="14"/>
  <c r="V12" i="14"/>
  <c r="V13" i="14"/>
  <c r="V14" i="14"/>
  <c r="V15" i="14"/>
  <c r="V16" i="14"/>
  <c r="V17" i="14"/>
  <c r="V18" i="14"/>
  <c r="V19" i="14"/>
  <c r="V20" i="14"/>
  <c r="V21" i="14"/>
  <c r="V22" i="14"/>
  <c r="V23" i="14"/>
  <c r="V24" i="14"/>
  <c r="K22" i="14"/>
  <c r="V25" i="14" l="1"/>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U528" i="14"/>
  <c r="W528" i="14" s="1"/>
  <c r="Q528" i="14"/>
  <c r="P528" i="14"/>
  <c r="O528" i="14"/>
  <c r="N528" i="14"/>
  <c r="M528" i="14"/>
  <c r="G528" i="14"/>
  <c r="U527" i="14"/>
  <c r="W527" i="14" s="1"/>
  <c r="Q527" i="14"/>
  <c r="P527" i="14"/>
  <c r="O527" i="14"/>
  <c r="N527" i="14"/>
  <c r="M527" i="14"/>
  <c r="G527" i="14"/>
  <c r="U526" i="14"/>
  <c r="W526" i="14" s="1"/>
  <c r="Q526" i="14"/>
  <c r="P526" i="14"/>
  <c r="O526" i="14"/>
  <c r="N526" i="14"/>
  <c r="M526" i="14"/>
  <c r="J526" i="14"/>
  <c r="H526" i="14"/>
  <c r="G526" i="14"/>
  <c r="F526" i="14"/>
  <c r="E526" i="14"/>
  <c r="D526" i="14"/>
  <c r="C526" i="14"/>
  <c r="B526" i="14"/>
  <c r="U525" i="14"/>
  <c r="W525" i="14" s="1"/>
  <c r="Q525" i="14"/>
  <c r="P525" i="14"/>
  <c r="O525" i="14"/>
  <c r="N525" i="14"/>
  <c r="M525" i="14"/>
  <c r="G525" i="14"/>
  <c r="U524" i="14"/>
  <c r="W524" i="14" s="1"/>
  <c r="Q524" i="14"/>
  <c r="P524" i="14"/>
  <c r="O524" i="14"/>
  <c r="N524" i="14"/>
  <c r="M524" i="14"/>
  <c r="G524" i="14"/>
  <c r="U523" i="14"/>
  <c r="W523" i="14" s="1"/>
  <c r="Q523" i="14"/>
  <c r="P523" i="14"/>
  <c r="O523" i="14"/>
  <c r="N523" i="14"/>
  <c r="M523" i="14"/>
  <c r="J523" i="14"/>
  <c r="H523" i="14"/>
  <c r="G523" i="14"/>
  <c r="F523" i="14"/>
  <c r="E523" i="14"/>
  <c r="D523" i="14"/>
  <c r="C523" i="14"/>
  <c r="B523" i="14"/>
  <c r="U522" i="14"/>
  <c r="W522" i="14" s="1"/>
  <c r="Q522" i="14"/>
  <c r="P522" i="14"/>
  <c r="O522" i="14"/>
  <c r="N522" i="14"/>
  <c r="M522" i="14"/>
  <c r="G522" i="14"/>
  <c r="U521" i="14"/>
  <c r="W521" i="14" s="1"/>
  <c r="Q521" i="14"/>
  <c r="P521" i="14"/>
  <c r="O521" i="14"/>
  <c r="N521" i="14"/>
  <c r="M521" i="14"/>
  <c r="G521" i="14"/>
  <c r="U520" i="14"/>
  <c r="W520" i="14" s="1"/>
  <c r="Q520" i="14"/>
  <c r="P520" i="14"/>
  <c r="O520" i="14"/>
  <c r="N520" i="14"/>
  <c r="M520" i="14"/>
  <c r="J520" i="14"/>
  <c r="H520" i="14"/>
  <c r="G520" i="14"/>
  <c r="F520" i="14"/>
  <c r="E520" i="14"/>
  <c r="D520" i="14"/>
  <c r="C520" i="14"/>
  <c r="B520" i="14"/>
  <c r="U519" i="14"/>
  <c r="W519" i="14" s="1"/>
  <c r="Q519" i="14"/>
  <c r="P519" i="14"/>
  <c r="O519" i="14"/>
  <c r="N519" i="14"/>
  <c r="M519" i="14"/>
  <c r="G519" i="14"/>
  <c r="U518" i="14"/>
  <c r="W518" i="14" s="1"/>
  <c r="Q518" i="14"/>
  <c r="P518" i="14"/>
  <c r="O518" i="14"/>
  <c r="N518" i="14"/>
  <c r="M518" i="14"/>
  <c r="G518" i="14"/>
  <c r="U517" i="14"/>
  <c r="W517" i="14" s="1"/>
  <c r="Q517" i="14"/>
  <c r="P517" i="14"/>
  <c r="O517" i="14"/>
  <c r="N517" i="14"/>
  <c r="M517" i="14"/>
  <c r="J517" i="14"/>
  <c r="H517" i="14"/>
  <c r="G517" i="14"/>
  <c r="F517" i="14"/>
  <c r="E517" i="14"/>
  <c r="D517" i="14"/>
  <c r="C517" i="14"/>
  <c r="B517" i="14"/>
  <c r="U516" i="14"/>
  <c r="W516" i="14" s="1"/>
  <c r="Q516" i="14"/>
  <c r="P516" i="14"/>
  <c r="O516" i="14"/>
  <c r="N516" i="14"/>
  <c r="M516" i="14"/>
  <c r="G516" i="14"/>
  <c r="U515" i="14"/>
  <c r="W515" i="14" s="1"/>
  <c r="Q515" i="14"/>
  <c r="P515" i="14"/>
  <c r="O515" i="14"/>
  <c r="N515" i="14"/>
  <c r="M515" i="14"/>
  <c r="G515" i="14"/>
  <c r="U514" i="14"/>
  <c r="W514" i="14" s="1"/>
  <c r="Q514" i="14"/>
  <c r="P514" i="14"/>
  <c r="O514" i="14"/>
  <c r="N514" i="14"/>
  <c r="M514" i="14"/>
  <c r="J514" i="14"/>
  <c r="H514" i="14"/>
  <c r="G514" i="14"/>
  <c r="F514" i="14"/>
  <c r="E514" i="14"/>
  <c r="D514" i="14"/>
  <c r="C514" i="14"/>
  <c r="B514" i="14"/>
  <c r="U513" i="14"/>
  <c r="W513" i="14" s="1"/>
  <c r="Q513" i="14"/>
  <c r="P513" i="14"/>
  <c r="O513" i="14"/>
  <c r="N513" i="14"/>
  <c r="M513" i="14"/>
  <c r="G513" i="14"/>
  <c r="U512" i="14"/>
  <c r="W512" i="14" s="1"/>
  <c r="Q512" i="14"/>
  <c r="P512" i="14"/>
  <c r="O512" i="14"/>
  <c r="N512" i="14"/>
  <c r="M512" i="14"/>
  <c r="G512" i="14"/>
  <c r="U511" i="14"/>
  <c r="W511" i="14" s="1"/>
  <c r="Q511" i="14"/>
  <c r="P511" i="14"/>
  <c r="O511" i="14"/>
  <c r="N511" i="14"/>
  <c r="M511" i="14"/>
  <c r="J511" i="14"/>
  <c r="H511" i="14"/>
  <c r="G511" i="14"/>
  <c r="F511" i="14"/>
  <c r="E511" i="14"/>
  <c r="D511" i="14"/>
  <c r="C511" i="14"/>
  <c r="B511" i="14"/>
  <c r="U510" i="14"/>
  <c r="W510" i="14" s="1"/>
  <c r="Q510" i="14"/>
  <c r="P510" i="14"/>
  <c r="O510" i="14"/>
  <c r="N510" i="14"/>
  <c r="M510" i="14"/>
  <c r="G510" i="14"/>
  <c r="U509" i="14"/>
  <c r="W509" i="14" s="1"/>
  <c r="Q509" i="14"/>
  <c r="P509" i="14"/>
  <c r="O509" i="14"/>
  <c r="N509" i="14"/>
  <c r="M509" i="14"/>
  <c r="G509" i="14"/>
  <c r="U508" i="14"/>
  <c r="W508" i="14" s="1"/>
  <c r="Q508" i="14"/>
  <c r="P508" i="14"/>
  <c r="O508" i="14"/>
  <c r="N508" i="14"/>
  <c r="M508" i="14"/>
  <c r="J508" i="14"/>
  <c r="H508" i="14"/>
  <c r="G508" i="14"/>
  <c r="F508" i="14"/>
  <c r="E508" i="14"/>
  <c r="D508" i="14"/>
  <c r="C508" i="14"/>
  <c r="B508" i="14"/>
  <c r="U507" i="14"/>
  <c r="W507" i="14" s="1"/>
  <c r="Q507" i="14"/>
  <c r="P507" i="14"/>
  <c r="O507" i="14"/>
  <c r="N507" i="14"/>
  <c r="M507" i="14"/>
  <c r="G507" i="14"/>
  <c r="U506" i="14"/>
  <c r="W506" i="14" s="1"/>
  <c r="Q506" i="14"/>
  <c r="P506" i="14"/>
  <c r="O506" i="14"/>
  <c r="N506" i="14"/>
  <c r="M506" i="14"/>
  <c r="G506" i="14"/>
  <c r="U505" i="14"/>
  <c r="W505" i="14" s="1"/>
  <c r="Q505" i="14"/>
  <c r="P505" i="14"/>
  <c r="O505" i="14"/>
  <c r="N505" i="14"/>
  <c r="M505" i="14"/>
  <c r="J505" i="14"/>
  <c r="H505" i="14"/>
  <c r="G505" i="14"/>
  <c r="F505" i="14"/>
  <c r="E505" i="14"/>
  <c r="D505" i="14"/>
  <c r="C505" i="14"/>
  <c r="B505" i="14"/>
  <c r="U504" i="14"/>
  <c r="W504" i="14" s="1"/>
  <c r="Q504" i="14"/>
  <c r="P504" i="14"/>
  <c r="O504" i="14"/>
  <c r="N504" i="14"/>
  <c r="M504" i="14"/>
  <c r="G504" i="14"/>
  <c r="U503" i="14"/>
  <c r="W503" i="14" s="1"/>
  <c r="Q503" i="14"/>
  <c r="P503" i="14"/>
  <c r="O503" i="14"/>
  <c r="N503" i="14"/>
  <c r="M503" i="14"/>
  <c r="G503" i="14"/>
  <c r="U502" i="14"/>
  <c r="W502" i="14" s="1"/>
  <c r="Q502" i="14"/>
  <c r="P502" i="14"/>
  <c r="O502" i="14"/>
  <c r="N502" i="14"/>
  <c r="M502" i="14"/>
  <c r="J502" i="14"/>
  <c r="H502" i="14"/>
  <c r="G502" i="14"/>
  <c r="F502" i="14"/>
  <c r="E502" i="14"/>
  <c r="D502" i="14"/>
  <c r="C502" i="14"/>
  <c r="B502" i="14"/>
  <c r="U501" i="14"/>
  <c r="W501" i="14" s="1"/>
  <c r="Q501" i="14"/>
  <c r="P501" i="14"/>
  <c r="O501" i="14"/>
  <c r="N501" i="14"/>
  <c r="M501" i="14"/>
  <c r="G501" i="14"/>
  <c r="U500" i="14"/>
  <c r="W500" i="14" s="1"/>
  <c r="Q500" i="14"/>
  <c r="P500" i="14"/>
  <c r="O500" i="14"/>
  <c r="N500" i="14"/>
  <c r="M500" i="14"/>
  <c r="G500" i="14"/>
  <c r="U499" i="14"/>
  <c r="W499" i="14" s="1"/>
  <c r="Q499" i="14"/>
  <c r="P499" i="14"/>
  <c r="O499" i="14"/>
  <c r="N499" i="14"/>
  <c r="M499" i="14"/>
  <c r="J499" i="14"/>
  <c r="H499" i="14"/>
  <c r="G499" i="14"/>
  <c r="F499" i="14"/>
  <c r="E499" i="14"/>
  <c r="D499" i="14"/>
  <c r="C499" i="14"/>
  <c r="B499" i="14"/>
  <c r="U498" i="14"/>
  <c r="W498" i="14" s="1"/>
  <c r="Q498" i="14"/>
  <c r="P498" i="14"/>
  <c r="O498" i="14"/>
  <c r="N498" i="14"/>
  <c r="M498" i="14"/>
  <c r="G498" i="14"/>
  <c r="U497" i="14"/>
  <c r="W497" i="14" s="1"/>
  <c r="Q497" i="14"/>
  <c r="P497" i="14"/>
  <c r="O497" i="14"/>
  <c r="N497" i="14"/>
  <c r="M497" i="14"/>
  <c r="G497" i="14"/>
  <c r="U496" i="14"/>
  <c r="W496" i="14" s="1"/>
  <c r="Q496" i="14"/>
  <c r="P496" i="14"/>
  <c r="O496" i="14"/>
  <c r="N496" i="14"/>
  <c r="M496" i="14"/>
  <c r="J496" i="14"/>
  <c r="H496" i="14"/>
  <c r="G496" i="14"/>
  <c r="F496" i="14"/>
  <c r="E496" i="14"/>
  <c r="D496" i="14"/>
  <c r="C496" i="14"/>
  <c r="B496" i="14"/>
  <c r="U495" i="14"/>
  <c r="W495" i="14" s="1"/>
  <c r="Q495" i="14"/>
  <c r="P495" i="14"/>
  <c r="O495" i="14"/>
  <c r="N495" i="14"/>
  <c r="M495" i="14"/>
  <c r="G495" i="14"/>
  <c r="U494" i="14"/>
  <c r="W494" i="14" s="1"/>
  <c r="Q494" i="14"/>
  <c r="P494" i="14"/>
  <c r="O494" i="14"/>
  <c r="N494" i="14"/>
  <c r="M494" i="14"/>
  <c r="G494" i="14"/>
  <c r="U493" i="14"/>
  <c r="W493" i="14" s="1"/>
  <c r="Q493" i="14"/>
  <c r="P493" i="14"/>
  <c r="O493" i="14"/>
  <c r="N493" i="14"/>
  <c r="M493" i="14"/>
  <c r="J493" i="14"/>
  <c r="H493" i="14"/>
  <c r="G493" i="14"/>
  <c r="F493" i="14"/>
  <c r="E493" i="14"/>
  <c r="D493" i="14"/>
  <c r="C493" i="14"/>
  <c r="B493" i="14"/>
  <c r="U492" i="14"/>
  <c r="W492" i="14" s="1"/>
  <c r="Q492" i="14"/>
  <c r="P492" i="14"/>
  <c r="O492" i="14"/>
  <c r="N492" i="14"/>
  <c r="M492" i="14"/>
  <c r="G492" i="14"/>
  <c r="U491" i="14"/>
  <c r="W491" i="14" s="1"/>
  <c r="Q491" i="14"/>
  <c r="P491" i="14"/>
  <c r="O491" i="14"/>
  <c r="N491" i="14"/>
  <c r="M491" i="14"/>
  <c r="G491" i="14"/>
  <c r="U490" i="14"/>
  <c r="W490" i="14" s="1"/>
  <c r="Q490" i="14"/>
  <c r="P490" i="14"/>
  <c r="O490" i="14"/>
  <c r="N490" i="14"/>
  <c r="M490" i="14"/>
  <c r="J490" i="14"/>
  <c r="H490" i="14"/>
  <c r="G490" i="14"/>
  <c r="F490" i="14"/>
  <c r="E490" i="14"/>
  <c r="D490" i="14"/>
  <c r="C490" i="14"/>
  <c r="B490" i="14"/>
  <c r="U489" i="14"/>
  <c r="W489" i="14" s="1"/>
  <c r="Q489" i="14"/>
  <c r="P489" i="14"/>
  <c r="O489" i="14"/>
  <c r="N489" i="14"/>
  <c r="M489" i="14"/>
  <c r="G489" i="14"/>
  <c r="U488" i="14"/>
  <c r="W488" i="14" s="1"/>
  <c r="Q488" i="14"/>
  <c r="P488" i="14"/>
  <c r="O488" i="14"/>
  <c r="N488" i="14"/>
  <c r="M488" i="14"/>
  <c r="G488" i="14"/>
  <c r="U487" i="14"/>
  <c r="W487" i="14" s="1"/>
  <c r="Q487" i="14"/>
  <c r="P487" i="14"/>
  <c r="O487" i="14"/>
  <c r="N487" i="14"/>
  <c r="M487" i="14"/>
  <c r="J487" i="14"/>
  <c r="H487" i="14"/>
  <c r="G487" i="14"/>
  <c r="F487" i="14"/>
  <c r="E487" i="14"/>
  <c r="D487" i="14"/>
  <c r="C487" i="14"/>
  <c r="B487" i="14"/>
  <c r="U486" i="14"/>
  <c r="W486" i="14" s="1"/>
  <c r="Q486" i="14"/>
  <c r="P486" i="14"/>
  <c r="O486" i="14"/>
  <c r="N486" i="14"/>
  <c r="M486" i="14"/>
  <c r="G486" i="14"/>
  <c r="U485" i="14"/>
  <c r="W485" i="14" s="1"/>
  <c r="Q485" i="14"/>
  <c r="P485" i="14"/>
  <c r="O485" i="14"/>
  <c r="N485" i="14"/>
  <c r="M485" i="14"/>
  <c r="G485" i="14"/>
  <c r="U484" i="14"/>
  <c r="W484" i="14" s="1"/>
  <c r="Q484" i="14"/>
  <c r="P484" i="14"/>
  <c r="O484" i="14"/>
  <c r="N484" i="14"/>
  <c r="M484" i="14"/>
  <c r="J484" i="14"/>
  <c r="H484" i="14"/>
  <c r="G484" i="14"/>
  <c r="F484" i="14"/>
  <c r="E484" i="14"/>
  <c r="D484" i="14"/>
  <c r="C484" i="14"/>
  <c r="B484" i="14"/>
  <c r="U483" i="14"/>
  <c r="W483" i="14" s="1"/>
  <c r="Q483" i="14"/>
  <c r="P483" i="14"/>
  <c r="O483" i="14"/>
  <c r="N483" i="14"/>
  <c r="M483" i="14"/>
  <c r="G483" i="14"/>
  <c r="U482" i="14"/>
  <c r="W482" i="14" s="1"/>
  <c r="Q482" i="14"/>
  <c r="P482" i="14"/>
  <c r="O482" i="14"/>
  <c r="N482" i="14"/>
  <c r="M482" i="14"/>
  <c r="G482" i="14"/>
  <c r="U481" i="14"/>
  <c r="W481" i="14" s="1"/>
  <c r="Q481" i="14"/>
  <c r="P481" i="14"/>
  <c r="O481" i="14"/>
  <c r="N481" i="14"/>
  <c r="M481" i="14"/>
  <c r="J481" i="14"/>
  <c r="H481" i="14"/>
  <c r="G481" i="14"/>
  <c r="F481" i="14"/>
  <c r="E481" i="14"/>
  <c r="D481" i="14"/>
  <c r="C481" i="14"/>
  <c r="B481" i="14"/>
  <c r="U480" i="14"/>
  <c r="W480" i="14" s="1"/>
  <c r="Q480" i="14"/>
  <c r="P480" i="14"/>
  <c r="O480" i="14"/>
  <c r="N480" i="14"/>
  <c r="M480" i="14"/>
  <c r="G480" i="14"/>
  <c r="U479" i="14"/>
  <c r="W479" i="14" s="1"/>
  <c r="Q479" i="14"/>
  <c r="P479" i="14"/>
  <c r="O479" i="14"/>
  <c r="N479" i="14"/>
  <c r="M479" i="14"/>
  <c r="G479" i="14"/>
  <c r="U478" i="14"/>
  <c r="W478" i="14" s="1"/>
  <c r="Q478" i="14"/>
  <c r="P478" i="14"/>
  <c r="O478" i="14"/>
  <c r="N478" i="14"/>
  <c r="M478" i="14"/>
  <c r="J478" i="14"/>
  <c r="H478" i="14"/>
  <c r="G478" i="14"/>
  <c r="F478" i="14"/>
  <c r="E478" i="14"/>
  <c r="D478" i="14"/>
  <c r="C478" i="14"/>
  <c r="B478" i="14"/>
  <c r="U477" i="14"/>
  <c r="W477" i="14" s="1"/>
  <c r="Q477" i="14"/>
  <c r="P477" i="14"/>
  <c r="O477" i="14"/>
  <c r="N477" i="14"/>
  <c r="M477" i="14"/>
  <c r="G477" i="14"/>
  <c r="U476" i="14"/>
  <c r="W476" i="14" s="1"/>
  <c r="Q476" i="14"/>
  <c r="P476" i="14"/>
  <c r="O476" i="14"/>
  <c r="N476" i="14"/>
  <c r="M476" i="14"/>
  <c r="G476" i="14"/>
  <c r="U475" i="14"/>
  <c r="W475" i="14" s="1"/>
  <c r="Q475" i="14"/>
  <c r="P475" i="14"/>
  <c r="O475" i="14"/>
  <c r="N475" i="14"/>
  <c r="M475" i="14"/>
  <c r="J475" i="14"/>
  <c r="H475" i="14"/>
  <c r="G475" i="14"/>
  <c r="F475" i="14"/>
  <c r="E475" i="14"/>
  <c r="D475" i="14"/>
  <c r="C475" i="14"/>
  <c r="B475" i="14"/>
  <c r="U474" i="14"/>
  <c r="W474" i="14" s="1"/>
  <c r="Q474" i="14"/>
  <c r="P474" i="14"/>
  <c r="O474" i="14"/>
  <c r="N474" i="14"/>
  <c r="M474" i="14"/>
  <c r="G474" i="14"/>
  <c r="U473" i="14"/>
  <c r="W473" i="14" s="1"/>
  <c r="Q473" i="14"/>
  <c r="P473" i="14"/>
  <c r="O473" i="14"/>
  <c r="N473" i="14"/>
  <c r="M473" i="14"/>
  <c r="G473" i="14"/>
  <c r="U472" i="14"/>
  <c r="W472" i="14" s="1"/>
  <c r="Q472" i="14"/>
  <c r="P472" i="14"/>
  <c r="O472" i="14"/>
  <c r="N472" i="14"/>
  <c r="M472" i="14"/>
  <c r="J472" i="14"/>
  <c r="H472" i="14"/>
  <c r="G472" i="14"/>
  <c r="F472" i="14"/>
  <c r="E472" i="14"/>
  <c r="D472" i="14"/>
  <c r="C472" i="14"/>
  <c r="B472" i="14"/>
  <c r="U471" i="14"/>
  <c r="W471" i="14" s="1"/>
  <c r="Q471" i="14"/>
  <c r="P471" i="14"/>
  <c r="O471" i="14"/>
  <c r="N471" i="14"/>
  <c r="M471" i="14"/>
  <c r="G471" i="14"/>
  <c r="U470" i="14"/>
  <c r="W470" i="14" s="1"/>
  <c r="Q470" i="14"/>
  <c r="P470" i="14"/>
  <c r="O470" i="14"/>
  <c r="N470" i="14"/>
  <c r="M470" i="14"/>
  <c r="G470" i="14"/>
  <c r="U469" i="14"/>
  <c r="W469" i="14" s="1"/>
  <c r="Q469" i="14"/>
  <c r="P469" i="14"/>
  <c r="O469" i="14"/>
  <c r="N469" i="14"/>
  <c r="M469" i="14"/>
  <c r="J469" i="14"/>
  <c r="H469" i="14"/>
  <c r="G469" i="14"/>
  <c r="F469" i="14"/>
  <c r="E469" i="14"/>
  <c r="D469" i="14"/>
  <c r="C469" i="14"/>
  <c r="B469" i="14"/>
  <c r="U468" i="14"/>
  <c r="W468" i="14" s="1"/>
  <c r="Q468" i="14"/>
  <c r="P468" i="14"/>
  <c r="O468" i="14"/>
  <c r="N468" i="14"/>
  <c r="M468" i="14"/>
  <c r="G468" i="14"/>
  <c r="U467" i="14"/>
  <c r="W467" i="14" s="1"/>
  <c r="Q467" i="14"/>
  <c r="P467" i="14"/>
  <c r="O467" i="14"/>
  <c r="N467" i="14"/>
  <c r="M467" i="14"/>
  <c r="G467" i="14"/>
  <c r="U466" i="14"/>
  <c r="W466" i="14" s="1"/>
  <c r="Q466" i="14"/>
  <c r="P466" i="14"/>
  <c r="O466" i="14"/>
  <c r="N466" i="14"/>
  <c r="M466" i="14"/>
  <c r="J466" i="14"/>
  <c r="H466" i="14"/>
  <c r="G466" i="14"/>
  <c r="F466" i="14"/>
  <c r="E466" i="14"/>
  <c r="D466" i="14"/>
  <c r="C466" i="14"/>
  <c r="B466" i="14"/>
  <c r="U465" i="14"/>
  <c r="W465" i="14" s="1"/>
  <c r="Q465" i="14"/>
  <c r="P465" i="14"/>
  <c r="O465" i="14"/>
  <c r="N465" i="14"/>
  <c r="M465" i="14"/>
  <c r="G465" i="14"/>
  <c r="U464" i="14"/>
  <c r="W464" i="14" s="1"/>
  <c r="Q464" i="14"/>
  <c r="P464" i="14"/>
  <c r="O464" i="14"/>
  <c r="N464" i="14"/>
  <c r="M464" i="14"/>
  <c r="G464" i="14"/>
  <c r="U463" i="14"/>
  <c r="W463" i="14" s="1"/>
  <c r="Q463" i="14"/>
  <c r="P463" i="14"/>
  <c r="O463" i="14"/>
  <c r="N463" i="14"/>
  <c r="M463" i="14"/>
  <c r="J463" i="14"/>
  <c r="H463" i="14"/>
  <c r="G463" i="14"/>
  <c r="F463" i="14"/>
  <c r="E463" i="14"/>
  <c r="D463" i="14"/>
  <c r="C463" i="14"/>
  <c r="B463" i="14"/>
  <c r="U462" i="14"/>
  <c r="W462" i="14" s="1"/>
  <c r="Q462" i="14"/>
  <c r="P462" i="14"/>
  <c r="O462" i="14"/>
  <c r="N462" i="14"/>
  <c r="M462" i="14"/>
  <c r="G462" i="14"/>
  <c r="U461" i="14"/>
  <c r="W461" i="14" s="1"/>
  <c r="Q461" i="14"/>
  <c r="P461" i="14"/>
  <c r="O461" i="14"/>
  <c r="N461" i="14"/>
  <c r="M461" i="14"/>
  <c r="G461" i="14"/>
  <c r="U460" i="14"/>
  <c r="W460" i="14" s="1"/>
  <c r="Q460" i="14"/>
  <c r="P460" i="14"/>
  <c r="O460" i="14"/>
  <c r="N460" i="14"/>
  <c r="M460" i="14"/>
  <c r="J460" i="14"/>
  <c r="H460" i="14"/>
  <c r="G460" i="14"/>
  <c r="F460" i="14"/>
  <c r="E460" i="14"/>
  <c r="D460" i="14"/>
  <c r="C460" i="14"/>
  <c r="B460" i="14"/>
  <c r="U459" i="14"/>
  <c r="W459" i="14" s="1"/>
  <c r="Q459" i="14"/>
  <c r="P459" i="14"/>
  <c r="O459" i="14"/>
  <c r="N459" i="14"/>
  <c r="M459" i="14"/>
  <c r="G459" i="14"/>
  <c r="U458" i="14"/>
  <c r="W458" i="14" s="1"/>
  <c r="Q458" i="14"/>
  <c r="P458" i="14"/>
  <c r="O458" i="14"/>
  <c r="N458" i="14"/>
  <c r="M458" i="14"/>
  <c r="G458" i="14"/>
  <c r="U457" i="14"/>
  <c r="W457" i="14" s="1"/>
  <c r="Q457" i="14"/>
  <c r="P457" i="14"/>
  <c r="O457" i="14"/>
  <c r="N457" i="14"/>
  <c r="M457" i="14"/>
  <c r="J457" i="14"/>
  <c r="H457" i="14"/>
  <c r="G457" i="14"/>
  <c r="F457" i="14"/>
  <c r="E457" i="14"/>
  <c r="D457" i="14"/>
  <c r="C457" i="14"/>
  <c r="B457" i="14"/>
  <c r="U456" i="14"/>
  <c r="W456" i="14" s="1"/>
  <c r="Q456" i="14"/>
  <c r="P456" i="14"/>
  <c r="O456" i="14"/>
  <c r="N456" i="14"/>
  <c r="M456" i="14"/>
  <c r="G456" i="14"/>
  <c r="U455" i="14"/>
  <c r="W455" i="14" s="1"/>
  <c r="Q455" i="14"/>
  <c r="P455" i="14"/>
  <c r="O455" i="14"/>
  <c r="N455" i="14"/>
  <c r="M455" i="14"/>
  <c r="G455" i="14"/>
  <c r="U454" i="14"/>
  <c r="W454" i="14" s="1"/>
  <c r="Q454" i="14"/>
  <c r="P454" i="14"/>
  <c r="O454" i="14"/>
  <c r="N454" i="14"/>
  <c r="M454" i="14"/>
  <c r="J454" i="14"/>
  <c r="H454" i="14"/>
  <c r="G454" i="14"/>
  <c r="F454" i="14"/>
  <c r="E454" i="14"/>
  <c r="D454" i="14"/>
  <c r="C454" i="14"/>
  <c r="B454" i="14"/>
  <c r="U453" i="14"/>
  <c r="W453" i="14" s="1"/>
  <c r="Q453" i="14"/>
  <c r="P453" i="14"/>
  <c r="O453" i="14"/>
  <c r="N453" i="14"/>
  <c r="M453" i="14"/>
  <c r="G453" i="14"/>
  <c r="U452" i="14"/>
  <c r="W452" i="14" s="1"/>
  <c r="Q452" i="14"/>
  <c r="P452" i="14"/>
  <c r="O452" i="14"/>
  <c r="N452" i="14"/>
  <c r="M452" i="14"/>
  <c r="G452" i="14"/>
  <c r="U451" i="14"/>
  <c r="W451" i="14" s="1"/>
  <c r="Q451" i="14"/>
  <c r="P451" i="14"/>
  <c r="O451" i="14"/>
  <c r="N451" i="14"/>
  <c r="M451" i="14"/>
  <c r="J451" i="14"/>
  <c r="H451" i="14"/>
  <c r="G451" i="14"/>
  <c r="F451" i="14"/>
  <c r="E451" i="14"/>
  <c r="D451" i="14"/>
  <c r="C451" i="14"/>
  <c r="B451" i="14"/>
  <c r="U450" i="14"/>
  <c r="W450" i="14" s="1"/>
  <c r="Q450" i="14"/>
  <c r="P450" i="14"/>
  <c r="O450" i="14"/>
  <c r="N450" i="14"/>
  <c r="M450" i="14"/>
  <c r="G450" i="14"/>
  <c r="U449" i="14"/>
  <c r="W449" i="14" s="1"/>
  <c r="Q449" i="14"/>
  <c r="P449" i="14"/>
  <c r="O449" i="14"/>
  <c r="N449" i="14"/>
  <c r="M449" i="14"/>
  <c r="G449" i="14"/>
  <c r="U448" i="14"/>
  <c r="W448" i="14" s="1"/>
  <c r="Q448" i="14"/>
  <c r="P448" i="14"/>
  <c r="O448" i="14"/>
  <c r="N448" i="14"/>
  <c r="M448" i="14"/>
  <c r="J448" i="14"/>
  <c r="H448" i="14"/>
  <c r="G448" i="14"/>
  <c r="F448" i="14"/>
  <c r="E448" i="14"/>
  <c r="D448" i="14"/>
  <c r="C448" i="14"/>
  <c r="B448" i="14"/>
  <c r="U447" i="14"/>
  <c r="W447" i="14" s="1"/>
  <c r="Q447" i="14"/>
  <c r="P447" i="14"/>
  <c r="O447" i="14"/>
  <c r="N447" i="14"/>
  <c r="M447" i="14"/>
  <c r="G447" i="14"/>
  <c r="U446" i="14"/>
  <c r="W446" i="14" s="1"/>
  <c r="Q446" i="14"/>
  <c r="P446" i="14"/>
  <c r="O446" i="14"/>
  <c r="N446" i="14"/>
  <c r="M446" i="14"/>
  <c r="G446" i="14"/>
  <c r="U445" i="14"/>
  <c r="W445" i="14" s="1"/>
  <c r="Q445" i="14"/>
  <c r="P445" i="14"/>
  <c r="O445" i="14"/>
  <c r="N445" i="14"/>
  <c r="M445" i="14"/>
  <c r="J445" i="14"/>
  <c r="H445" i="14"/>
  <c r="G445" i="14"/>
  <c r="F445" i="14"/>
  <c r="E445" i="14"/>
  <c r="D445" i="14"/>
  <c r="C445" i="14"/>
  <c r="B445" i="14"/>
  <c r="U444" i="14"/>
  <c r="W444" i="14" s="1"/>
  <c r="Q444" i="14"/>
  <c r="P444" i="14"/>
  <c r="O444" i="14"/>
  <c r="N444" i="14"/>
  <c r="M444" i="14"/>
  <c r="G444" i="14"/>
  <c r="U443" i="14"/>
  <c r="W443" i="14" s="1"/>
  <c r="Q443" i="14"/>
  <c r="P443" i="14"/>
  <c r="O443" i="14"/>
  <c r="N443" i="14"/>
  <c r="M443" i="14"/>
  <c r="G443" i="14"/>
  <c r="U442" i="14"/>
  <c r="W442" i="14" s="1"/>
  <c r="Q442" i="14"/>
  <c r="P442" i="14"/>
  <c r="O442" i="14"/>
  <c r="N442" i="14"/>
  <c r="M442" i="14"/>
  <c r="J442" i="14"/>
  <c r="H442" i="14"/>
  <c r="G442" i="14"/>
  <c r="F442" i="14"/>
  <c r="E442" i="14"/>
  <c r="D442" i="14"/>
  <c r="C442" i="14"/>
  <c r="B442" i="14"/>
  <c r="U441" i="14"/>
  <c r="W441" i="14" s="1"/>
  <c r="Q441" i="14"/>
  <c r="P441" i="14"/>
  <c r="O441" i="14"/>
  <c r="N441" i="14"/>
  <c r="M441" i="14"/>
  <c r="G441" i="14"/>
  <c r="U440" i="14"/>
  <c r="W440" i="14" s="1"/>
  <c r="Q440" i="14"/>
  <c r="P440" i="14"/>
  <c r="O440" i="14"/>
  <c r="N440" i="14"/>
  <c r="M440" i="14"/>
  <c r="G440" i="14"/>
  <c r="U439" i="14"/>
  <c r="W439" i="14" s="1"/>
  <c r="Q439" i="14"/>
  <c r="P439" i="14"/>
  <c r="O439" i="14"/>
  <c r="N439" i="14"/>
  <c r="M439" i="14"/>
  <c r="J439" i="14"/>
  <c r="H439" i="14"/>
  <c r="G439" i="14"/>
  <c r="F439" i="14"/>
  <c r="E439" i="14"/>
  <c r="D439" i="14"/>
  <c r="C439" i="14"/>
  <c r="B439" i="14"/>
  <c r="U438" i="14"/>
  <c r="W438" i="14" s="1"/>
  <c r="Q438" i="14"/>
  <c r="P438" i="14"/>
  <c r="O438" i="14"/>
  <c r="N438" i="14"/>
  <c r="M438" i="14"/>
  <c r="G438" i="14"/>
  <c r="U437" i="14"/>
  <c r="W437" i="14" s="1"/>
  <c r="Q437" i="14"/>
  <c r="P437" i="14"/>
  <c r="O437" i="14"/>
  <c r="N437" i="14"/>
  <c r="M437" i="14"/>
  <c r="G437" i="14"/>
  <c r="U436" i="14"/>
  <c r="W436" i="14" s="1"/>
  <c r="Q436" i="14"/>
  <c r="P436" i="14"/>
  <c r="O436" i="14"/>
  <c r="N436" i="14"/>
  <c r="M436" i="14"/>
  <c r="J436" i="14"/>
  <c r="H436" i="14"/>
  <c r="G436" i="14"/>
  <c r="F436" i="14"/>
  <c r="E436" i="14"/>
  <c r="D436" i="14"/>
  <c r="C436" i="14"/>
  <c r="B436" i="14"/>
  <c r="U435" i="14"/>
  <c r="W435" i="14" s="1"/>
  <c r="Q435" i="14"/>
  <c r="P435" i="14"/>
  <c r="O435" i="14"/>
  <c r="N435" i="14"/>
  <c r="M435" i="14"/>
  <c r="G435" i="14"/>
  <c r="U434" i="14"/>
  <c r="W434" i="14" s="1"/>
  <c r="Q434" i="14"/>
  <c r="P434" i="14"/>
  <c r="O434" i="14"/>
  <c r="N434" i="14"/>
  <c r="M434" i="14"/>
  <c r="G434" i="14"/>
  <c r="U433" i="14"/>
  <c r="W433" i="14" s="1"/>
  <c r="Q433" i="14"/>
  <c r="P433" i="14"/>
  <c r="O433" i="14"/>
  <c r="N433" i="14"/>
  <c r="M433" i="14"/>
  <c r="J433" i="14"/>
  <c r="H433" i="14"/>
  <c r="G433" i="14"/>
  <c r="F433" i="14"/>
  <c r="E433" i="14"/>
  <c r="D433" i="14"/>
  <c r="C433" i="14"/>
  <c r="B433" i="14"/>
  <c r="U432" i="14"/>
  <c r="W432" i="14" s="1"/>
  <c r="Q432" i="14"/>
  <c r="P432" i="14"/>
  <c r="O432" i="14"/>
  <c r="N432" i="14"/>
  <c r="M432" i="14"/>
  <c r="G432" i="14"/>
  <c r="U431" i="14"/>
  <c r="W431" i="14" s="1"/>
  <c r="Q431" i="14"/>
  <c r="P431" i="14"/>
  <c r="O431" i="14"/>
  <c r="N431" i="14"/>
  <c r="M431" i="14"/>
  <c r="G431" i="14"/>
  <c r="U430" i="14"/>
  <c r="W430" i="14" s="1"/>
  <c r="Q430" i="14"/>
  <c r="P430" i="14"/>
  <c r="O430" i="14"/>
  <c r="N430" i="14"/>
  <c r="M430" i="14"/>
  <c r="J430" i="14"/>
  <c r="H430" i="14"/>
  <c r="G430" i="14"/>
  <c r="F430" i="14"/>
  <c r="E430" i="14"/>
  <c r="D430" i="14"/>
  <c r="C430" i="14"/>
  <c r="B430" i="14"/>
  <c r="U429" i="14"/>
  <c r="W429" i="14" s="1"/>
  <c r="Q429" i="14"/>
  <c r="P429" i="14"/>
  <c r="O429" i="14"/>
  <c r="N429" i="14"/>
  <c r="M429" i="14"/>
  <c r="G429" i="14"/>
  <c r="U428" i="14"/>
  <c r="W428" i="14" s="1"/>
  <c r="Q428" i="14"/>
  <c r="P428" i="14"/>
  <c r="O428" i="14"/>
  <c r="N428" i="14"/>
  <c r="M428" i="14"/>
  <c r="G428" i="14"/>
  <c r="U427" i="14"/>
  <c r="W427" i="14" s="1"/>
  <c r="Q427" i="14"/>
  <c r="P427" i="14"/>
  <c r="O427" i="14"/>
  <c r="N427" i="14"/>
  <c r="M427" i="14"/>
  <c r="J427" i="14"/>
  <c r="H427" i="14"/>
  <c r="G427" i="14"/>
  <c r="F427" i="14"/>
  <c r="E427" i="14"/>
  <c r="D427" i="14"/>
  <c r="C427" i="14"/>
  <c r="B427" i="14"/>
  <c r="U426" i="14"/>
  <c r="W426" i="14" s="1"/>
  <c r="Q426" i="14"/>
  <c r="P426" i="14"/>
  <c r="O426" i="14"/>
  <c r="N426" i="14"/>
  <c r="M426" i="14"/>
  <c r="G426" i="14"/>
  <c r="U425" i="14"/>
  <c r="W425" i="14" s="1"/>
  <c r="Q425" i="14"/>
  <c r="P425" i="14"/>
  <c r="O425" i="14"/>
  <c r="N425" i="14"/>
  <c r="M425" i="14"/>
  <c r="G425" i="14"/>
  <c r="U424" i="14"/>
  <c r="W424" i="14" s="1"/>
  <c r="Q424" i="14"/>
  <c r="P424" i="14"/>
  <c r="O424" i="14"/>
  <c r="N424" i="14"/>
  <c r="M424" i="14"/>
  <c r="J424" i="14"/>
  <c r="H424" i="14"/>
  <c r="G424" i="14"/>
  <c r="F424" i="14"/>
  <c r="E424" i="14"/>
  <c r="D424" i="14"/>
  <c r="C424" i="14"/>
  <c r="B424" i="14"/>
  <c r="U423" i="14"/>
  <c r="W423" i="14" s="1"/>
  <c r="Q423" i="14"/>
  <c r="P423" i="14"/>
  <c r="O423" i="14"/>
  <c r="N423" i="14"/>
  <c r="M423" i="14"/>
  <c r="G423" i="14"/>
  <c r="U422" i="14"/>
  <c r="W422" i="14" s="1"/>
  <c r="Q422" i="14"/>
  <c r="P422" i="14"/>
  <c r="O422" i="14"/>
  <c r="N422" i="14"/>
  <c r="M422" i="14"/>
  <c r="G422" i="14"/>
  <c r="U421" i="14"/>
  <c r="W421" i="14" s="1"/>
  <c r="Q421" i="14"/>
  <c r="P421" i="14"/>
  <c r="O421" i="14"/>
  <c r="N421" i="14"/>
  <c r="M421" i="14"/>
  <c r="J421" i="14"/>
  <c r="H421" i="14"/>
  <c r="G421" i="14"/>
  <c r="F421" i="14"/>
  <c r="E421" i="14"/>
  <c r="D421" i="14"/>
  <c r="C421" i="14"/>
  <c r="B421" i="14"/>
  <c r="U420" i="14"/>
  <c r="W420" i="14" s="1"/>
  <c r="Q420" i="14"/>
  <c r="P420" i="14"/>
  <c r="O420" i="14"/>
  <c r="N420" i="14"/>
  <c r="M420" i="14"/>
  <c r="G420" i="14"/>
  <c r="U419" i="14"/>
  <c r="W419" i="14" s="1"/>
  <c r="Q419" i="14"/>
  <c r="P419" i="14"/>
  <c r="O419" i="14"/>
  <c r="N419" i="14"/>
  <c r="M419" i="14"/>
  <c r="G419" i="14"/>
  <c r="U418" i="14"/>
  <c r="W418" i="14" s="1"/>
  <c r="Q418" i="14"/>
  <c r="P418" i="14"/>
  <c r="O418" i="14"/>
  <c r="N418" i="14"/>
  <c r="M418" i="14"/>
  <c r="J418" i="14"/>
  <c r="H418" i="14"/>
  <c r="G418" i="14"/>
  <c r="F418" i="14"/>
  <c r="E418" i="14"/>
  <c r="D418" i="14"/>
  <c r="C418" i="14"/>
  <c r="B418" i="14"/>
  <c r="U417" i="14"/>
  <c r="W417" i="14" s="1"/>
  <c r="Q417" i="14"/>
  <c r="P417" i="14"/>
  <c r="O417" i="14"/>
  <c r="N417" i="14"/>
  <c r="M417" i="14"/>
  <c r="G417" i="14"/>
  <c r="U416" i="14"/>
  <c r="W416" i="14" s="1"/>
  <c r="Q416" i="14"/>
  <c r="P416" i="14"/>
  <c r="O416" i="14"/>
  <c r="N416" i="14"/>
  <c r="M416" i="14"/>
  <c r="G416" i="14"/>
  <c r="U415" i="14"/>
  <c r="W415" i="14" s="1"/>
  <c r="Q415" i="14"/>
  <c r="P415" i="14"/>
  <c r="O415" i="14"/>
  <c r="N415" i="14"/>
  <c r="M415" i="14"/>
  <c r="J415" i="14"/>
  <c r="H415" i="14"/>
  <c r="G415" i="14"/>
  <c r="F415" i="14"/>
  <c r="E415" i="14"/>
  <c r="D415" i="14"/>
  <c r="C415" i="14"/>
  <c r="B415" i="14"/>
  <c r="U414" i="14"/>
  <c r="W414" i="14" s="1"/>
  <c r="Q414" i="14"/>
  <c r="P414" i="14"/>
  <c r="O414" i="14"/>
  <c r="N414" i="14"/>
  <c r="M414" i="14"/>
  <c r="G414" i="14"/>
  <c r="U413" i="14"/>
  <c r="W413" i="14" s="1"/>
  <c r="Q413" i="14"/>
  <c r="P413" i="14"/>
  <c r="O413" i="14"/>
  <c r="N413" i="14"/>
  <c r="M413" i="14"/>
  <c r="G413" i="14"/>
  <c r="U412" i="14"/>
  <c r="W412" i="14" s="1"/>
  <c r="Q412" i="14"/>
  <c r="P412" i="14"/>
  <c r="O412" i="14"/>
  <c r="N412" i="14"/>
  <c r="M412" i="14"/>
  <c r="J412" i="14"/>
  <c r="H412" i="14"/>
  <c r="G412" i="14"/>
  <c r="F412" i="14"/>
  <c r="E412" i="14"/>
  <c r="D412" i="14"/>
  <c r="C412" i="14"/>
  <c r="B412" i="14"/>
  <c r="U411" i="14"/>
  <c r="W411" i="14" s="1"/>
  <c r="Q411" i="14"/>
  <c r="P411" i="14"/>
  <c r="O411" i="14"/>
  <c r="N411" i="14"/>
  <c r="M411" i="14"/>
  <c r="G411" i="14"/>
  <c r="U410" i="14"/>
  <c r="W410" i="14" s="1"/>
  <c r="Q410" i="14"/>
  <c r="P410" i="14"/>
  <c r="O410" i="14"/>
  <c r="N410" i="14"/>
  <c r="M410" i="14"/>
  <c r="G410" i="14"/>
  <c r="U409" i="14"/>
  <c r="W409" i="14" s="1"/>
  <c r="Q409" i="14"/>
  <c r="P409" i="14"/>
  <c r="O409" i="14"/>
  <c r="N409" i="14"/>
  <c r="M409" i="14"/>
  <c r="J409" i="14"/>
  <c r="H409" i="14"/>
  <c r="G409" i="14"/>
  <c r="F409" i="14"/>
  <c r="E409" i="14"/>
  <c r="D409" i="14"/>
  <c r="C409" i="14"/>
  <c r="B409" i="14"/>
  <c r="U408" i="14"/>
  <c r="W408" i="14" s="1"/>
  <c r="Q408" i="14"/>
  <c r="P408" i="14"/>
  <c r="O408" i="14"/>
  <c r="N408" i="14"/>
  <c r="M408" i="14"/>
  <c r="G408" i="14"/>
  <c r="U407" i="14"/>
  <c r="W407" i="14" s="1"/>
  <c r="Q407" i="14"/>
  <c r="P407" i="14"/>
  <c r="O407" i="14"/>
  <c r="N407" i="14"/>
  <c r="M407" i="14"/>
  <c r="G407" i="14"/>
  <c r="U406" i="14"/>
  <c r="W406" i="14" s="1"/>
  <c r="Q406" i="14"/>
  <c r="P406" i="14"/>
  <c r="O406" i="14"/>
  <c r="N406" i="14"/>
  <c r="M406" i="14"/>
  <c r="J406" i="14"/>
  <c r="H406" i="14"/>
  <c r="G406" i="14"/>
  <c r="F406" i="14"/>
  <c r="E406" i="14"/>
  <c r="D406" i="14"/>
  <c r="C406" i="14"/>
  <c r="B406" i="14"/>
  <c r="U405" i="14"/>
  <c r="W405" i="14" s="1"/>
  <c r="Q405" i="14"/>
  <c r="P405" i="14"/>
  <c r="O405" i="14"/>
  <c r="N405" i="14"/>
  <c r="M405" i="14"/>
  <c r="G405" i="14"/>
  <c r="U404" i="14"/>
  <c r="W404" i="14" s="1"/>
  <c r="Q404" i="14"/>
  <c r="P404" i="14"/>
  <c r="O404" i="14"/>
  <c r="N404" i="14"/>
  <c r="M404" i="14"/>
  <c r="G404" i="14"/>
  <c r="U403" i="14"/>
  <c r="W403" i="14" s="1"/>
  <c r="Q403" i="14"/>
  <c r="P403" i="14"/>
  <c r="O403" i="14"/>
  <c r="N403" i="14"/>
  <c r="M403" i="14"/>
  <c r="J403" i="14"/>
  <c r="H403" i="14"/>
  <c r="G403" i="14"/>
  <c r="F403" i="14"/>
  <c r="E403" i="14"/>
  <c r="D403" i="14"/>
  <c r="C403" i="14"/>
  <c r="B403" i="14"/>
  <c r="U402" i="14"/>
  <c r="W402" i="14" s="1"/>
  <c r="Q402" i="14"/>
  <c r="P402" i="14"/>
  <c r="O402" i="14"/>
  <c r="N402" i="14"/>
  <c r="M402" i="14"/>
  <c r="G402" i="14"/>
  <c r="U401" i="14"/>
  <c r="W401" i="14" s="1"/>
  <c r="Q401" i="14"/>
  <c r="P401" i="14"/>
  <c r="O401" i="14"/>
  <c r="N401" i="14"/>
  <c r="M401" i="14"/>
  <c r="G401" i="14"/>
  <c r="U400" i="14"/>
  <c r="W400" i="14" s="1"/>
  <c r="Q400" i="14"/>
  <c r="P400" i="14"/>
  <c r="O400" i="14"/>
  <c r="N400" i="14"/>
  <c r="M400" i="14"/>
  <c r="J400" i="14"/>
  <c r="H400" i="14"/>
  <c r="G400" i="14"/>
  <c r="F400" i="14"/>
  <c r="E400" i="14"/>
  <c r="D400" i="14"/>
  <c r="C400" i="14"/>
  <c r="B400" i="14"/>
  <c r="U399" i="14"/>
  <c r="W399" i="14" s="1"/>
  <c r="Q399" i="14"/>
  <c r="P399" i="14"/>
  <c r="O399" i="14"/>
  <c r="N399" i="14"/>
  <c r="M399" i="14"/>
  <c r="G399" i="14"/>
  <c r="U398" i="14"/>
  <c r="W398" i="14" s="1"/>
  <c r="Q398" i="14"/>
  <c r="P398" i="14"/>
  <c r="O398" i="14"/>
  <c r="N398" i="14"/>
  <c r="M398" i="14"/>
  <c r="G398" i="14"/>
  <c r="U397" i="14"/>
  <c r="W397" i="14" s="1"/>
  <c r="Q397" i="14"/>
  <c r="P397" i="14"/>
  <c r="O397" i="14"/>
  <c r="N397" i="14"/>
  <c r="M397" i="14"/>
  <c r="J397" i="14"/>
  <c r="H397" i="14"/>
  <c r="G397" i="14"/>
  <c r="F397" i="14"/>
  <c r="E397" i="14"/>
  <c r="D397" i="14"/>
  <c r="C397" i="14"/>
  <c r="B397" i="14"/>
  <c r="U396" i="14"/>
  <c r="W396" i="14" s="1"/>
  <c r="Q396" i="14"/>
  <c r="P396" i="14"/>
  <c r="O396" i="14"/>
  <c r="N396" i="14"/>
  <c r="M396" i="14"/>
  <c r="G396" i="14"/>
  <c r="U395" i="14"/>
  <c r="W395" i="14" s="1"/>
  <c r="Q395" i="14"/>
  <c r="P395" i="14"/>
  <c r="O395" i="14"/>
  <c r="N395" i="14"/>
  <c r="M395" i="14"/>
  <c r="G395" i="14"/>
  <c r="U394" i="14"/>
  <c r="W394" i="14" s="1"/>
  <c r="Q394" i="14"/>
  <c r="P394" i="14"/>
  <c r="O394" i="14"/>
  <c r="N394" i="14"/>
  <c r="M394" i="14"/>
  <c r="J394" i="14"/>
  <c r="H394" i="14"/>
  <c r="G394" i="14"/>
  <c r="F394" i="14"/>
  <c r="E394" i="14"/>
  <c r="D394" i="14"/>
  <c r="C394" i="14"/>
  <c r="B394" i="14"/>
  <c r="U393" i="14"/>
  <c r="W393" i="14" s="1"/>
  <c r="Q393" i="14"/>
  <c r="P393" i="14"/>
  <c r="O393" i="14"/>
  <c r="N393" i="14"/>
  <c r="M393" i="14"/>
  <c r="G393" i="14"/>
  <c r="U392" i="14"/>
  <c r="W392" i="14" s="1"/>
  <c r="Q392" i="14"/>
  <c r="P392" i="14"/>
  <c r="O392" i="14"/>
  <c r="N392" i="14"/>
  <c r="M392" i="14"/>
  <c r="G392" i="14"/>
  <c r="U391" i="14"/>
  <c r="W391" i="14" s="1"/>
  <c r="Q391" i="14"/>
  <c r="P391" i="14"/>
  <c r="O391" i="14"/>
  <c r="N391" i="14"/>
  <c r="M391" i="14"/>
  <c r="J391" i="14"/>
  <c r="H391" i="14"/>
  <c r="G391" i="14"/>
  <c r="F391" i="14"/>
  <c r="E391" i="14"/>
  <c r="D391" i="14"/>
  <c r="C391" i="14"/>
  <c r="B391" i="14"/>
  <c r="U390" i="14"/>
  <c r="W390" i="14" s="1"/>
  <c r="Q390" i="14"/>
  <c r="P390" i="14"/>
  <c r="O390" i="14"/>
  <c r="N390" i="14"/>
  <c r="M390" i="14"/>
  <c r="G390" i="14"/>
  <c r="U389" i="14"/>
  <c r="W389" i="14" s="1"/>
  <c r="Q389" i="14"/>
  <c r="P389" i="14"/>
  <c r="O389" i="14"/>
  <c r="N389" i="14"/>
  <c r="M389" i="14"/>
  <c r="G389" i="14"/>
  <c r="U388" i="14"/>
  <c r="W388" i="14" s="1"/>
  <c r="Q388" i="14"/>
  <c r="P388" i="14"/>
  <c r="O388" i="14"/>
  <c r="N388" i="14"/>
  <c r="M388" i="14"/>
  <c r="J388" i="14"/>
  <c r="H388" i="14"/>
  <c r="G388" i="14"/>
  <c r="F388" i="14"/>
  <c r="E388" i="14"/>
  <c r="D388" i="14"/>
  <c r="C388" i="14"/>
  <c r="B388" i="14"/>
  <c r="U387" i="14"/>
  <c r="W387" i="14" s="1"/>
  <c r="Q387" i="14"/>
  <c r="P387" i="14"/>
  <c r="O387" i="14"/>
  <c r="N387" i="14"/>
  <c r="M387" i="14"/>
  <c r="G387" i="14"/>
  <c r="U386" i="14"/>
  <c r="W386" i="14" s="1"/>
  <c r="Q386" i="14"/>
  <c r="P386" i="14"/>
  <c r="O386" i="14"/>
  <c r="N386" i="14"/>
  <c r="M386" i="14"/>
  <c r="G386" i="14"/>
  <c r="U385" i="14"/>
  <c r="W385" i="14" s="1"/>
  <c r="Q385" i="14"/>
  <c r="P385" i="14"/>
  <c r="O385" i="14"/>
  <c r="N385" i="14"/>
  <c r="M385" i="14"/>
  <c r="J385" i="14"/>
  <c r="H385" i="14"/>
  <c r="G385" i="14"/>
  <c r="F385" i="14"/>
  <c r="E385" i="14"/>
  <c r="D385" i="14"/>
  <c r="C385" i="14"/>
  <c r="B385" i="14"/>
  <c r="U384" i="14"/>
  <c r="W384" i="14" s="1"/>
  <c r="Q384" i="14"/>
  <c r="P384" i="14"/>
  <c r="O384" i="14"/>
  <c r="N384" i="14"/>
  <c r="M384" i="14"/>
  <c r="G384" i="14"/>
  <c r="U383" i="14"/>
  <c r="W383" i="14" s="1"/>
  <c r="Q383" i="14"/>
  <c r="P383" i="14"/>
  <c r="O383" i="14"/>
  <c r="N383" i="14"/>
  <c r="M383" i="14"/>
  <c r="G383" i="14"/>
  <c r="U382" i="14"/>
  <c r="W382" i="14" s="1"/>
  <c r="Q382" i="14"/>
  <c r="P382" i="14"/>
  <c r="O382" i="14"/>
  <c r="N382" i="14"/>
  <c r="M382" i="14"/>
  <c r="J382" i="14"/>
  <c r="H382" i="14"/>
  <c r="G382" i="14"/>
  <c r="F382" i="14"/>
  <c r="E382" i="14"/>
  <c r="D382" i="14"/>
  <c r="C382" i="14"/>
  <c r="B382" i="14"/>
  <c r="U381" i="14"/>
  <c r="W381" i="14" s="1"/>
  <c r="Q381" i="14"/>
  <c r="P381" i="14"/>
  <c r="O381" i="14"/>
  <c r="N381" i="14"/>
  <c r="M381" i="14"/>
  <c r="G381" i="14"/>
  <c r="U380" i="14"/>
  <c r="W380" i="14" s="1"/>
  <c r="Q380" i="14"/>
  <c r="P380" i="14"/>
  <c r="O380" i="14"/>
  <c r="N380" i="14"/>
  <c r="M380" i="14"/>
  <c r="G380" i="14"/>
  <c r="U379" i="14"/>
  <c r="W379" i="14" s="1"/>
  <c r="Q379" i="14"/>
  <c r="P379" i="14"/>
  <c r="O379" i="14"/>
  <c r="N379" i="14"/>
  <c r="M379" i="14"/>
  <c r="J379" i="14"/>
  <c r="H379" i="14"/>
  <c r="G379" i="14"/>
  <c r="F379" i="14"/>
  <c r="E379" i="14"/>
  <c r="D379" i="14"/>
  <c r="C379" i="14"/>
  <c r="B379" i="14"/>
  <c r="U378" i="14"/>
  <c r="W378" i="14" s="1"/>
  <c r="Q378" i="14"/>
  <c r="P378" i="14"/>
  <c r="O378" i="14"/>
  <c r="N378" i="14"/>
  <c r="M378" i="14"/>
  <c r="G378" i="14"/>
  <c r="U377" i="14"/>
  <c r="W377" i="14" s="1"/>
  <c r="Q377" i="14"/>
  <c r="P377" i="14"/>
  <c r="O377" i="14"/>
  <c r="N377" i="14"/>
  <c r="M377" i="14"/>
  <c r="G377" i="14"/>
  <c r="U376" i="14"/>
  <c r="W376" i="14" s="1"/>
  <c r="Q376" i="14"/>
  <c r="P376" i="14"/>
  <c r="O376" i="14"/>
  <c r="N376" i="14"/>
  <c r="M376" i="14"/>
  <c r="J376" i="14"/>
  <c r="H376" i="14"/>
  <c r="G376" i="14"/>
  <c r="F376" i="14"/>
  <c r="E376" i="14"/>
  <c r="D376" i="14"/>
  <c r="C376" i="14"/>
  <c r="B376" i="14"/>
  <c r="U375" i="14"/>
  <c r="W375" i="14" s="1"/>
  <c r="Q375" i="14"/>
  <c r="P375" i="14"/>
  <c r="O375" i="14"/>
  <c r="N375" i="14"/>
  <c r="M375" i="14"/>
  <c r="G375" i="14"/>
  <c r="U374" i="14"/>
  <c r="W374" i="14" s="1"/>
  <c r="Q374" i="14"/>
  <c r="P374" i="14"/>
  <c r="O374" i="14"/>
  <c r="N374" i="14"/>
  <c r="M374" i="14"/>
  <c r="G374" i="14"/>
  <c r="U373" i="14"/>
  <c r="W373" i="14" s="1"/>
  <c r="Q373" i="14"/>
  <c r="P373" i="14"/>
  <c r="O373" i="14"/>
  <c r="N373" i="14"/>
  <c r="M373" i="14"/>
  <c r="J373" i="14"/>
  <c r="H373" i="14"/>
  <c r="G373" i="14"/>
  <c r="F373" i="14"/>
  <c r="E373" i="14"/>
  <c r="D373" i="14"/>
  <c r="C373" i="14"/>
  <c r="B373" i="14"/>
  <c r="U372" i="14"/>
  <c r="W372" i="14" s="1"/>
  <c r="Q372" i="14"/>
  <c r="P372" i="14"/>
  <c r="O372" i="14"/>
  <c r="N372" i="14"/>
  <c r="M372" i="14"/>
  <c r="G372" i="14"/>
  <c r="U371" i="14"/>
  <c r="W371" i="14" s="1"/>
  <c r="Q371" i="14"/>
  <c r="P371" i="14"/>
  <c r="O371" i="14"/>
  <c r="N371" i="14"/>
  <c r="M371" i="14"/>
  <c r="G371" i="14"/>
  <c r="U370" i="14"/>
  <c r="W370" i="14" s="1"/>
  <c r="Q370" i="14"/>
  <c r="P370" i="14"/>
  <c r="O370" i="14"/>
  <c r="N370" i="14"/>
  <c r="M370" i="14"/>
  <c r="J370" i="14"/>
  <c r="H370" i="14"/>
  <c r="G370" i="14"/>
  <c r="F370" i="14"/>
  <c r="E370" i="14"/>
  <c r="D370" i="14"/>
  <c r="C370" i="14"/>
  <c r="B370" i="14"/>
  <c r="U369" i="14"/>
  <c r="W369" i="14" s="1"/>
  <c r="Q369" i="14"/>
  <c r="P369" i="14"/>
  <c r="O369" i="14"/>
  <c r="N369" i="14"/>
  <c r="M369" i="14"/>
  <c r="G369" i="14"/>
  <c r="U368" i="14"/>
  <c r="W368" i="14" s="1"/>
  <c r="Q368" i="14"/>
  <c r="P368" i="14"/>
  <c r="O368" i="14"/>
  <c r="N368" i="14"/>
  <c r="M368" i="14"/>
  <c r="G368" i="14"/>
  <c r="U367" i="14"/>
  <c r="W367" i="14" s="1"/>
  <c r="Q367" i="14"/>
  <c r="P367" i="14"/>
  <c r="O367" i="14"/>
  <c r="N367" i="14"/>
  <c r="M367" i="14"/>
  <c r="J367" i="14"/>
  <c r="H367" i="14"/>
  <c r="G367" i="14"/>
  <c r="F367" i="14"/>
  <c r="E367" i="14"/>
  <c r="D367" i="14"/>
  <c r="C367" i="14"/>
  <c r="B367" i="14"/>
  <c r="U366" i="14"/>
  <c r="W366" i="14" s="1"/>
  <c r="Q366" i="14"/>
  <c r="P366" i="14"/>
  <c r="O366" i="14"/>
  <c r="N366" i="14"/>
  <c r="M366" i="14"/>
  <c r="G366" i="14"/>
  <c r="U365" i="14"/>
  <c r="W365" i="14" s="1"/>
  <c r="Q365" i="14"/>
  <c r="P365" i="14"/>
  <c r="O365" i="14"/>
  <c r="N365" i="14"/>
  <c r="M365" i="14"/>
  <c r="G365" i="14"/>
  <c r="U364" i="14"/>
  <c r="W364" i="14" s="1"/>
  <c r="Q364" i="14"/>
  <c r="P364" i="14"/>
  <c r="O364" i="14"/>
  <c r="N364" i="14"/>
  <c r="M364" i="14"/>
  <c r="J364" i="14"/>
  <c r="H364" i="14"/>
  <c r="G364" i="14"/>
  <c r="F364" i="14"/>
  <c r="E364" i="14"/>
  <c r="D364" i="14"/>
  <c r="C364" i="14"/>
  <c r="B364" i="14"/>
  <c r="U363" i="14"/>
  <c r="W363" i="14" s="1"/>
  <c r="Q363" i="14"/>
  <c r="P363" i="14"/>
  <c r="O363" i="14"/>
  <c r="N363" i="14"/>
  <c r="M363" i="14"/>
  <c r="G363" i="14"/>
  <c r="U362" i="14"/>
  <c r="W362" i="14" s="1"/>
  <c r="Q362" i="14"/>
  <c r="P362" i="14"/>
  <c r="O362" i="14"/>
  <c r="N362" i="14"/>
  <c r="M362" i="14"/>
  <c r="G362" i="14"/>
  <c r="U361" i="14"/>
  <c r="W361" i="14" s="1"/>
  <c r="Q361" i="14"/>
  <c r="P361" i="14"/>
  <c r="O361" i="14"/>
  <c r="N361" i="14"/>
  <c r="M361" i="14"/>
  <c r="J361" i="14"/>
  <c r="H361" i="14"/>
  <c r="G361" i="14"/>
  <c r="F361" i="14"/>
  <c r="E361" i="14"/>
  <c r="D361" i="14"/>
  <c r="C361" i="14"/>
  <c r="B361" i="14"/>
  <c r="U360" i="14"/>
  <c r="W360" i="14" s="1"/>
  <c r="Q360" i="14"/>
  <c r="P360" i="14"/>
  <c r="O360" i="14"/>
  <c r="N360" i="14"/>
  <c r="M360" i="14"/>
  <c r="G360" i="14"/>
  <c r="U359" i="14"/>
  <c r="W359" i="14" s="1"/>
  <c r="Q359" i="14"/>
  <c r="P359" i="14"/>
  <c r="O359" i="14"/>
  <c r="N359" i="14"/>
  <c r="M359" i="14"/>
  <c r="G359" i="14"/>
  <c r="U358" i="14"/>
  <c r="W358" i="14" s="1"/>
  <c r="Q358" i="14"/>
  <c r="P358" i="14"/>
  <c r="O358" i="14"/>
  <c r="N358" i="14"/>
  <c r="M358" i="14"/>
  <c r="J358" i="14"/>
  <c r="H358" i="14"/>
  <c r="G358" i="14"/>
  <c r="F358" i="14"/>
  <c r="E358" i="14"/>
  <c r="D358" i="14"/>
  <c r="C358" i="14"/>
  <c r="B358" i="14"/>
  <c r="U357" i="14"/>
  <c r="W357" i="14" s="1"/>
  <c r="Q357" i="14"/>
  <c r="P357" i="14"/>
  <c r="O357" i="14"/>
  <c r="N357" i="14"/>
  <c r="M357" i="14"/>
  <c r="G357" i="14"/>
  <c r="U356" i="14"/>
  <c r="W356" i="14" s="1"/>
  <c r="Q356" i="14"/>
  <c r="P356" i="14"/>
  <c r="O356" i="14"/>
  <c r="N356" i="14"/>
  <c r="M356" i="14"/>
  <c r="G356" i="14"/>
  <c r="U355" i="14"/>
  <c r="W355" i="14" s="1"/>
  <c r="Q355" i="14"/>
  <c r="P355" i="14"/>
  <c r="O355" i="14"/>
  <c r="N355" i="14"/>
  <c r="M355" i="14"/>
  <c r="J355" i="14"/>
  <c r="H355" i="14"/>
  <c r="G355" i="14"/>
  <c r="F355" i="14"/>
  <c r="E355" i="14"/>
  <c r="D355" i="14"/>
  <c r="C355" i="14"/>
  <c r="B355" i="14"/>
  <c r="U354" i="14"/>
  <c r="W354" i="14" s="1"/>
  <c r="Q354" i="14"/>
  <c r="P354" i="14"/>
  <c r="O354" i="14"/>
  <c r="N354" i="14"/>
  <c r="M354" i="14"/>
  <c r="G354" i="14"/>
  <c r="U353" i="14"/>
  <c r="W353" i="14" s="1"/>
  <c r="Q353" i="14"/>
  <c r="P353" i="14"/>
  <c r="O353" i="14"/>
  <c r="N353" i="14"/>
  <c r="M353" i="14"/>
  <c r="G353" i="14"/>
  <c r="U352" i="14"/>
  <c r="W352" i="14" s="1"/>
  <c r="Q352" i="14"/>
  <c r="P352" i="14"/>
  <c r="O352" i="14"/>
  <c r="N352" i="14"/>
  <c r="M352" i="14"/>
  <c r="J352" i="14"/>
  <c r="H352" i="14"/>
  <c r="G352" i="14"/>
  <c r="F352" i="14"/>
  <c r="E352" i="14"/>
  <c r="D352" i="14"/>
  <c r="C352" i="14"/>
  <c r="B352" i="14"/>
  <c r="U351" i="14"/>
  <c r="W351" i="14" s="1"/>
  <c r="Q351" i="14"/>
  <c r="P351" i="14"/>
  <c r="O351" i="14"/>
  <c r="N351" i="14"/>
  <c r="M351" i="14"/>
  <c r="G351" i="14"/>
  <c r="U350" i="14"/>
  <c r="W350" i="14" s="1"/>
  <c r="Q350" i="14"/>
  <c r="P350" i="14"/>
  <c r="O350" i="14"/>
  <c r="N350" i="14"/>
  <c r="M350" i="14"/>
  <c r="G350" i="14"/>
  <c r="U349" i="14"/>
  <c r="W349" i="14" s="1"/>
  <c r="Q349" i="14"/>
  <c r="P349" i="14"/>
  <c r="O349" i="14"/>
  <c r="N349" i="14"/>
  <c r="M349" i="14"/>
  <c r="J349" i="14"/>
  <c r="H349" i="14"/>
  <c r="G349" i="14"/>
  <c r="F349" i="14"/>
  <c r="E349" i="14"/>
  <c r="D349" i="14"/>
  <c r="C349" i="14"/>
  <c r="B349" i="14"/>
  <c r="U348" i="14"/>
  <c r="W348" i="14" s="1"/>
  <c r="Q348" i="14"/>
  <c r="P348" i="14"/>
  <c r="O348" i="14"/>
  <c r="N348" i="14"/>
  <c r="M348" i="14"/>
  <c r="G348" i="14"/>
  <c r="U347" i="14"/>
  <c r="W347" i="14" s="1"/>
  <c r="Q347" i="14"/>
  <c r="P347" i="14"/>
  <c r="O347" i="14"/>
  <c r="N347" i="14"/>
  <c r="M347" i="14"/>
  <c r="G347" i="14"/>
  <c r="U346" i="14"/>
  <c r="W346" i="14" s="1"/>
  <c r="Q346" i="14"/>
  <c r="P346" i="14"/>
  <c r="O346" i="14"/>
  <c r="N346" i="14"/>
  <c r="M346" i="14"/>
  <c r="J346" i="14"/>
  <c r="H346" i="14"/>
  <c r="G346" i="14"/>
  <c r="F346" i="14"/>
  <c r="E346" i="14"/>
  <c r="D346" i="14"/>
  <c r="C346" i="14"/>
  <c r="B346" i="14"/>
  <c r="U345" i="14"/>
  <c r="W345" i="14" s="1"/>
  <c r="Q345" i="14"/>
  <c r="P345" i="14"/>
  <c r="O345" i="14"/>
  <c r="N345" i="14"/>
  <c r="M345" i="14"/>
  <c r="G345" i="14"/>
  <c r="U344" i="14"/>
  <c r="W344" i="14" s="1"/>
  <c r="Q344" i="14"/>
  <c r="P344" i="14"/>
  <c r="O344" i="14"/>
  <c r="N344" i="14"/>
  <c r="M344" i="14"/>
  <c r="G344" i="14"/>
  <c r="U343" i="14"/>
  <c r="W343" i="14" s="1"/>
  <c r="Q343" i="14"/>
  <c r="P343" i="14"/>
  <c r="O343" i="14"/>
  <c r="N343" i="14"/>
  <c r="M343" i="14"/>
  <c r="J343" i="14"/>
  <c r="H343" i="14"/>
  <c r="G343" i="14"/>
  <c r="F343" i="14"/>
  <c r="E343" i="14"/>
  <c r="D343" i="14"/>
  <c r="C343" i="14"/>
  <c r="B343" i="14"/>
  <c r="U342" i="14"/>
  <c r="W342" i="14" s="1"/>
  <c r="Q342" i="14"/>
  <c r="P342" i="14"/>
  <c r="O342" i="14"/>
  <c r="N342" i="14"/>
  <c r="M342" i="14"/>
  <c r="G342" i="14"/>
  <c r="U341" i="14"/>
  <c r="W341" i="14" s="1"/>
  <c r="Q341" i="14"/>
  <c r="P341" i="14"/>
  <c r="O341" i="14"/>
  <c r="N341" i="14"/>
  <c r="M341" i="14"/>
  <c r="G341" i="14"/>
  <c r="U340" i="14"/>
  <c r="W340" i="14" s="1"/>
  <c r="Q340" i="14"/>
  <c r="P340" i="14"/>
  <c r="O340" i="14"/>
  <c r="N340" i="14"/>
  <c r="M340" i="14"/>
  <c r="J340" i="14"/>
  <c r="H340" i="14"/>
  <c r="G340" i="14"/>
  <c r="F340" i="14"/>
  <c r="E340" i="14"/>
  <c r="D340" i="14"/>
  <c r="C340" i="14"/>
  <c r="B340" i="14"/>
  <c r="U339" i="14"/>
  <c r="W339" i="14" s="1"/>
  <c r="Q339" i="14"/>
  <c r="P339" i="14"/>
  <c r="O339" i="14"/>
  <c r="N339" i="14"/>
  <c r="M339" i="14"/>
  <c r="G339" i="14"/>
  <c r="U338" i="14"/>
  <c r="W338" i="14" s="1"/>
  <c r="Q338" i="14"/>
  <c r="P338" i="14"/>
  <c r="O338" i="14"/>
  <c r="N338" i="14"/>
  <c r="M338" i="14"/>
  <c r="G338" i="14"/>
  <c r="U337" i="14"/>
  <c r="W337" i="14" s="1"/>
  <c r="Q337" i="14"/>
  <c r="P337" i="14"/>
  <c r="O337" i="14"/>
  <c r="N337" i="14"/>
  <c r="M337" i="14"/>
  <c r="J337" i="14"/>
  <c r="H337" i="14"/>
  <c r="G337" i="14"/>
  <c r="F337" i="14"/>
  <c r="E337" i="14"/>
  <c r="D337" i="14"/>
  <c r="C337" i="14"/>
  <c r="B337" i="14"/>
  <c r="U336" i="14"/>
  <c r="W336" i="14" s="1"/>
  <c r="Q336" i="14"/>
  <c r="P336" i="14"/>
  <c r="O336" i="14"/>
  <c r="N336" i="14"/>
  <c r="M336" i="14"/>
  <c r="G336" i="14"/>
  <c r="U335" i="14"/>
  <c r="W335" i="14" s="1"/>
  <c r="Q335" i="14"/>
  <c r="P335" i="14"/>
  <c r="O335" i="14"/>
  <c r="N335" i="14"/>
  <c r="M335" i="14"/>
  <c r="G335" i="14"/>
  <c r="U334" i="14"/>
  <c r="W334" i="14" s="1"/>
  <c r="Q334" i="14"/>
  <c r="P334" i="14"/>
  <c r="O334" i="14"/>
  <c r="N334" i="14"/>
  <c r="M334" i="14"/>
  <c r="J334" i="14"/>
  <c r="H334" i="14"/>
  <c r="G334" i="14"/>
  <c r="F334" i="14"/>
  <c r="E334" i="14"/>
  <c r="D334" i="14"/>
  <c r="C334" i="14"/>
  <c r="B334" i="14"/>
  <c r="U333" i="14"/>
  <c r="W333" i="14" s="1"/>
  <c r="Q333" i="14"/>
  <c r="P333" i="14"/>
  <c r="O333" i="14"/>
  <c r="N333" i="14"/>
  <c r="M333" i="14"/>
  <c r="G333" i="14"/>
  <c r="U332" i="14"/>
  <c r="W332" i="14" s="1"/>
  <c r="Q332" i="14"/>
  <c r="P332" i="14"/>
  <c r="O332" i="14"/>
  <c r="N332" i="14"/>
  <c r="M332" i="14"/>
  <c r="G332" i="14"/>
  <c r="U331" i="14"/>
  <c r="W331" i="14" s="1"/>
  <c r="Q331" i="14"/>
  <c r="P331" i="14"/>
  <c r="O331" i="14"/>
  <c r="N331" i="14"/>
  <c r="M331" i="14"/>
  <c r="J331" i="14"/>
  <c r="H331" i="14"/>
  <c r="G331" i="14"/>
  <c r="F331" i="14"/>
  <c r="E331" i="14"/>
  <c r="D331" i="14"/>
  <c r="C331" i="14"/>
  <c r="B331" i="14"/>
  <c r="U330" i="14"/>
  <c r="W330" i="14" s="1"/>
  <c r="Q330" i="14"/>
  <c r="P330" i="14"/>
  <c r="O330" i="14"/>
  <c r="N330" i="14"/>
  <c r="M330" i="14"/>
  <c r="G330" i="14"/>
  <c r="U329" i="14"/>
  <c r="W329" i="14" s="1"/>
  <c r="Q329" i="14"/>
  <c r="P329" i="14"/>
  <c r="O329" i="14"/>
  <c r="N329" i="14"/>
  <c r="M329" i="14"/>
  <c r="G329" i="14"/>
  <c r="U328" i="14"/>
  <c r="W328" i="14" s="1"/>
  <c r="Q328" i="14"/>
  <c r="P328" i="14"/>
  <c r="O328" i="14"/>
  <c r="N328" i="14"/>
  <c r="M328" i="14"/>
  <c r="J328" i="14"/>
  <c r="H328" i="14"/>
  <c r="G328" i="14"/>
  <c r="F328" i="14"/>
  <c r="E328" i="14"/>
  <c r="D328" i="14"/>
  <c r="C328" i="14"/>
  <c r="B328" i="14"/>
  <c r="U327" i="14"/>
  <c r="W327" i="14" s="1"/>
  <c r="Q327" i="14"/>
  <c r="P327" i="14"/>
  <c r="O327" i="14"/>
  <c r="N327" i="14"/>
  <c r="M327" i="14"/>
  <c r="G327" i="14"/>
  <c r="U326" i="14"/>
  <c r="W326" i="14" s="1"/>
  <c r="Q326" i="14"/>
  <c r="P326" i="14"/>
  <c r="O326" i="14"/>
  <c r="N326" i="14"/>
  <c r="M326" i="14"/>
  <c r="G326" i="14"/>
  <c r="U325" i="14"/>
  <c r="W325" i="14" s="1"/>
  <c r="Q325" i="14"/>
  <c r="P325" i="14"/>
  <c r="O325" i="14"/>
  <c r="N325" i="14"/>
  <c r="M325" i="14"/>
  <c r="J325" i="14"/>
  <c r="H325" i="14"/>
  <c r="G325" i="14"/>
  <c r="F325" i="14"/>
  <c r="E325" i="14"/>
  <c r="D325" i="14"/>
  <c r="C325" i="14"/>
  <c r="B325" i="14"/>
  <c r="U324" i="14"/>
  <c r="W324" i="14" s="1"/>
  <c r="Q324" i="14"/>
  <c r="P324" i="14"/>
  <c r="O324" i="14"/>
  <c r="N324" i="14"/>
  <c r="M324" i="14"/>
  <c r="G324" i="14"/>
  <c r="U323" i="14"/>
  <c r="W323" i="14" s="1"/>
  <c r="Q323" i="14"/>
  <c r="P323" i="14"/>
  <c r="O323" i="14"/>
  <c r="N323" i="14"/>
  <c r="M323" i="14"/>
  <c r="G323" i="14"/>
  <c r="U322" i="14"/>
  <c r="W322" i="14" s="1"/>
  <c r="Q322" i="14"/>
  <c r="P322" i="14"/>
  <c r="O322" i="14"/>
  <c r="N322" i="14"/>
  <c r="M322" i="14"/>
  <c r="J322" i="14"/>
  <c r="H322" i="14"/>
  <c r="G322" i="14"/>
  <c r="F322" i="14"/>
  <c r="E322" i="14"/>
  <c r="D322" i="14"/>
  <c r="C322" i="14"/>
  <c r="B322" i="14"/>
  <c r="U321" i="14"/>
  <c r="W321" i="14" s="1"/>
  <c r="Q321" i="14"/>
  <c r="P321" i="14"/>
  <c r="O321" i="14"/>
  <c r="N321" i="14"/>
  <c r="M321" i="14"/>
  <c r="G321" i="14"/>
  <c r="U320" i="14"/>
  <c r="W320" i="14" s="1"/>
  <c r="Q320" i="14"/>
  <c r="P320" i="14"/>
  <c r="O320" i="14"/>
  <c r="N320" i="14"/>
  <c r="M320" i="14"/>
  <c r="G320" i="14"/>
  <c r="U319" i="14"/>
  <c r="W319" i="14" s="1"/>
  <c r="Q319" i="14"/>
  <c r="P319" i="14"/>
  <c r="O319" i="14"/>
  <c r="N319" i="14"/>
  <c r="M319" i="14"/>
  <c r="J319" i="14"/>
  <c r="H319" i="14"/>
  <c r="G319" i="14"/>
  <c r="F319" i="14"/>
  <c r="E319" i="14"/>
  <c r="D319" i="14"/>
  <c r="C319" i="14"/>
  <c r="B319" i="14"/>
  <c r="U318" i="14"/>
  <c r="W318" i="14" s="1"/>
  <c r="Q318" i="14"/>
  <c r="P318" i="14"/>
  <c r="O318" i="14"/>
  <c r="N318" i="14"/>
  <c r="M318" i="14"/>
  <c r="G318" i="14"/>
  <c r="U317" i="14"/>
  <c r="W317" i="14" s="1"/>
  <c r="Q317" i="14"/>
  <c r="P317" i="14"/>
  <c r="O317" i="14"/>
  <c r="N317" i="14"/>
  <c r="M317" i="14"/>
  <c r="G317" i="14"/>
  <c r="U316" i="14"/>
  <c r="W316" i="14" s="1"/>
  <c r="Q316" i="14"/>
  <c r="P316" i="14"/>
  <c r="O316" i="14"/>
  <c r="N316" i="14"/>
  <c r="M316" i="14"/>
  <c r="J316" i="14"/>
  <c r="H316" i="14"/>
  <c r="G316" i="14"/>
  <c r="F316" i="14"/>
  <c r="E316" i="14"/>
  <c r="D316" i="14"/>
  <c r="C316" i="14"/>
  <c r="B316" i="14"/>
  <c r="U315" i="14"/>
  <c r="W315" i="14" s="1"/>
  <c r="Q315" i="14"/>
  <c r="P315" i="14"/>
  <c r="O315" i="14"/>
  <c r="N315" i="14"/>
  <c r="M315" i="14"/>
  <c r="G315" i="14"/>
  <c r="U314" i="14"/>
  <c r="W314" i="14" s="1"/>
  <c r="Q314" i="14"/>
  <c r="P314" i="14"/>
  <c r="O314" i="14"/>
  <c r="N314" i="14"/>
  <c r="M314" i="14"/>
  <c r="G314" i="14"/>
  <c r="U313" i="14"/>
  <c r="W313" i="14" s="1"/>
  <c r="Q313" i="14"/>
  <c r="P313" i="14"/>
  <c r="O313" i="14"/>
  <c r="N313" i="14"/>
  <c r="M313" i="14"/>
  <c r="J313" i="14"/>
  <c r="H313" i="14"/>
  <c r="G313" i="14"/>
  <c r="F313" i="14"/>
  <c r="E313" i="14"/>
  <c r="D313" i="14"/>
  <c r="C313" i="14"/>
  <c r="B313" i="14"/>
  <c r="U312" i="14"/>
  <c r="W312" i="14" s="1"/>
  <c r="Q312" i="14"/>
  <c r="P312" i="14"/>
  <c r="O312" i="14"/>
  <c r="N312" i="14"/>
  <c r="M312" i="14"/>
  <c r="G312" i="14"/>
  <c r="U311" i="14"/>
  <c r="W311" i="14" s="1"/>
  <c r="Q311" i="14"/>
  <c r="P311" i="14"/>
  <c r="O311" i="14"/>
  <c r="N311" i="14"/>
  <c r="M311" i="14"/>
  <c r="G311" i="14"/>
  <c r="U310" i="14"/>
  <c r="W310" i="14" s="1"/>
  <c r="Q310" i="14"/>
  <c r="P310" i="14"/>
  <c r="O310" i="14"/>
  <c r="N310" i="14"/>
  <c r="M310" i="14"/>
  <c r="J310" i="14"/>
  <c r="H310" i="14"/>
  <c r="G310" i="14"/>
  <c r="F310" i="14"/>
  <c r="E310" i="14"/>
  <c r="D310" i="14"/>
  <c r="C310" i="14"/>
  <c r="B310" i="14"/>
  <c r="U309" i="14"/>
  <c r="W309" i="14" s="1"/>
  <c r="Q309" i="14"/>
  <c r="P309" i="14"/>
  <c r="O309" i="14"/>
  <c r="N309" i="14"/>
  <c r="M309" i="14"/>
  <c r="G309" i="14"/>
  <c r="U308" i="14"/>
  <c r="W308" i="14" s="1"/>
  <c r="Q308" i="14"/>
  <c r="P308" i="14"/>
  <c r="O308" i="14"/>
  <c r="N308" i="14"/>
  <c r="M308" i="14"/>
  <c r="G308" i="14"/>
  <c r="U307" i="14"/>
  <c r="W307" i="14" s="1"/>
  <c r="Q307" i="14"/>
  <c r="P307" i="14"/>
  <c r="O307" i="14"/>
  <c r="N307" i="14"/>
  <c r="M307" i="14"/>
  <c r="J307" i="14"/>
  <c r="H307" i="14"/>
  <c r="G307" i="14"/>
  <c r="F307" i="14"/>
  <c r="E307" i="14"/>
  <c r="D307" i="14"/>
  <c r="C307" i="14"/>
  <c r="B307" i="14"/>
  <c r="U306" i="14"/>
  <c r="W306" i="14" s="1"/>
  <c r="Q306" i="14"/>
  <c r="P306" i="14"/>
  <c r="O306" i="14"/>
  <c r="N306" i="14"/>
  <c r="M306" i="14"/>
  <c r="G306" i="14"/>
  <c r="U305" i="14"/>
  <c r="W305" i="14" s="1"/>
  <c r="Q305" i="14"/>
  <c r="P305" i="14"/>
  <c r="O305" i="14"/>
  <c r="N305" i="14"/>
  <c r="M305" i="14"/>
  <c r="G305" i="14"/>
  <c r="U304" i="14"/>
  <c r="W304" i="14" s="1"/>
  <c r="Q304" i="14"/>
  <c r="P304" i="14"/>
  <c r="O304" i="14"/>
  <c r="N304" i="14"/>
  <c r="M304" i="14"/>
  <c r="J304" i="14"/>
  <c r="H304" i="14"/>
  <c r="G304" i="14"/>
  <c r="F304" i="14"/>
  <c r="E304" i="14"/>
  <c r="D304" i="14"/>
  <c r="C304" i="14"/>
  <c r="B304" i="14"/>
  <c r="U303" i="14"/>
  <c r="W303" i="14" s="1"/>
  <c r="Q303" i="14"/>
  <c r="P303" i="14"/>
  <c r="O303" i="14"/>
  <c r="N303" i="14"/>
  <c r="M303" i="14"/>
  <c r="G303" i="14"/>
  <c r="U302" i="14"/>
  <c r="W302" i="14" s="1"/>
  <c r="Q302" i="14"/>
  <c r="P302" i="14"/>
  <c r="O302" i="14"/>
  <c r="N302" i="14"/>
  <c r="M302" i="14"/>
  <c r="G302" i="14"/>
  <c r="U301" i="14"/>
  <c r="W301" i="14" s="1"/>
  <c r="Q301" i="14"/>
  <c r="P301" i="14"/>
  <c r="O301" i="14"/>
  <c r="N301" i="14"/>
  <c r="M301" i="14"/>
  <c r="J301" i="14"/>
  <c r="H301" i="14"/>
  <c r="G301" i="14"/>
  <c r="F301" i="14"/>
  <c r="E301" i="14"/>
  <c r="D301" i="14"/>
  <c r="C301" i="14"/>
  <c r="B301" i="14"/>
  <c r="U300" i="14"/>
  <c r="W300" i="14" s="1"/>
  <c r="Q300" i="14"/>
  <c r="P300" i="14"/>
  <c r="O300" i="14"/>
  <c r="N300" i="14"/>
  <c r="M300" i="14"/>
  <c r="G300" i="14"/>
  <c r="U299" i="14"/>
  <c r="W299" i="14" s="1"/>
  <c r="Q299" i="14"/>
  <c r="P299" i="14"/>
  <c r="O299" i="14"/>
  <c r="N299" i="14"/>
  <c r="M299" i="14"/>
  <c r="G299" i="14"/>
  <c r="U298" i="14"/>
  <c r="W298" i="14" s="1"/>
  <c r="Q298" i="14"/>
  <c r="P298" i="14"/>
  <c r="O298" i="14"/>
  <c r="N298" i="14"/>
  <c r="M298" i="14"/>
  <c r="J298" i="14"/>
  <c r="H298" i="14"/>
  <c r="G298" i="14"/>
  <c r="F298" i="14"/>
  <c r="E298" i="14"/>
  <c r="D298" i="14"/>
  <c r="C298" i="14"/>
  <c r="B298" i="14"/>
  <c r="U297" i="14"/>
  <c r="W297" i="14" s="1"/>
  <c r="Q297" i="14"/>
  <c r="P297" i="14"/>
  <c r="O297" i="14"/>
  <c r="N297" i="14"/>
  <c r="M297" i="14"/>
  <c r="G297" i="14"/>
  <c r="U296" i="14"/>
  <c r="W296" i="14" s="1"/>
  <c r="Q296" i="14"/>
  <c r="P296" i="14"/>
  <c r="O296" i="14"/>
  <c r="N296" i="14"/>
  <c r="M296" i="14"/>
  <c r="G296" i="14"/>
  <c r="U295" i="14"/>
  <c r="W295" i="14" s="1"/>
  <c r="Q295" i="14"/>
  <c r="P295" i="14"/>
  <c r="O295" i="14"/>
  <c r="N295" i="14"/>
  <c r="M295" i="14"/>
  <c r="J295" i="14"/>
  <c r="H295" i="14"/>
  <c r="G295" i="14"/>
  <c r="F295" i="14"/>
  <c r="E295" i="14"/>
  <c r="D295" i="14"/>
  <c r="C295" i="14"/>
  <c r="B295" i="14"/>
  <c r="U294" i="14"/>
  <c r="W294" i="14" s="1"/>
  <c r="Q294" i="14"/>
  <c r="P294" i="14"/>
  <c r="O294" i="14"/>
  <c r="N294" i="14"/>
  <c r="M294" i="14"/>
  <c r="G294" i="14"/>
  <c r="U293" i="14"/>
  <c r="W293" i="14" s="1"/>
  <c r="Q293" i="14"/>
  <c r="P293" i="14"/>
  <c r="O293" i="14"/>
  <c r="N293" i="14"/>
  <c r="M293" i="14"/>
  <c r="G293" i="14"/>
  <c r="U292" i="14"/>
  <c r="W292" i="14" s="1"/>
  <c r="Q292" i="14"/>
  <c r="P292" i="14"/>
  <c r="O292" i="14"/>
  <c r="N292" i="14"/>
  <c r="M292" i="14"/>
  <c r="J292" i="14"/>
  <c r="H292" i="14"/>
  <c r="G292" i="14"/>
  <c r="F292" i="14"/>
  <c r="E292" i="14"/>
  <c r="D292" i="14"/>
  <c r="C292" i="14"/>
  <c r="B292" i="14"/>
  <c r="U291" i="14"/>
  <c r="W291" i="14" s="1"/>
  <c r="Q291" i="14"/>
  <c r="P291" i="14"/>
  <c r="O291" i="14"/>
  <c r="N291" i="14"/>
  <c r="M291" i="14"/>
  <c r="G291" i="14"/>
  <c r="U290" i="14"/>
  <c r="W290" i="14" s="1"/>
  <c r="Q290" i="14"/>
  <c r="P290" i="14"/>
  <c r="O290" i="14"/>
  <c r="N290" i="14"/>
  <c r="M290" i="14"/>
  <c r="G290" i="14"/>
  <c r="U289" i="14"/>
  <c r="W289" i="14" s="1"/>
  <c r="Q289" i="14"/>
  <c r="P289" i="14"/>
  <c r="O289" i="14"/>
  <c r="N289" i="14"/>
  <c r="M289" i="14"/>
  <c r="J289" i="14"/>
  <c r="H289" i="14"/>
  <c r="G289" i="14"/>
  <c r="F289" i="14"/>
  <c r="E289" i="14"/>
  <c r="D289" i="14"/>
  <c r="C289" i="14"/>
  <c r="B289" i="14"/>
  <c r="U288" i="14"/>
  <c r="W288" i="14" s="1"/>
  <c r="Q288" i="14"/>
  <c r="P288" i="14"/>
  <c r="O288" i="14"/>
  <c r="N288" i="14"/>
  <c r="M288" i="14"/>
  <c r="G288" i="14"/>
  <c r="U287" i="14"/>
  <c r="W287" i="14" s="1"/>
  <c r="Q287" i="14"/>
  <c r="P287" i="14"/>
  <c r="O287" i="14"/>
  <c r="N287" i="14"/>
  <c r="M287" i="14"/>
  <c r="G287" i="14"/>
  <c r="U286" i="14"/>
  <c r="W286" i="14" s="1"/>
  <c r="Q286" i="14"/>
  <c r="P286" i="14"/>
  <c r="O286" i="14"/>
  <c r="N286" i="14"/>
  <c r="M286" i="14"/>
  <c r="J286" i="14"/>
  <c r="H286" i="14"/>
  <c r="G286" i="14"/>
  <c r="F286" i="14"/>
  <c r="E286" i="14"/>
  <c r="D286" i="14"/>
  <c r="C286" i="14"/>
  <c r="B286" i="14"/>
  <c r="U285" i="14"/>
  <c r="W285" i="14" s="1"/>
  <c r="Q285" i="14"/>
  <c r="P285" i="14"/>
  <c r="O285" i="14"/>
  <c r="N285" i="14"/>
  <c r="M285" i="14"/>
  <c r="G285" i="14"/>
  <c r="U284" i="14"/>
  <c r="W284" i="14" s="1"/>
  <c r="Q284" i="14"/>
  <c r="P284" i="14"/>
  <c r="O284" i="14"/>
  <c r="N284" i="14"/>
  <c r="M284" i="14"/>
  <c r="G284" i="14"/>
  <c r="U283" i="14"/>
  <c r="W283" i="14" s="1"/>
  <c r="Q283" i="14"/>
  <c r="P283" i="14"/>
  <c r="O283" i="14"/>
  <c r="N283" i="14"/>
  <c r="M283" i="14"/>
  <c r="J283" i="14"/>
  <c r="H283" i="14"/>
  <c r="G283" i="14"/>
  <c r="F283" i="14"/>
  <c r="E283" i="14"/>
  <c r="D283" i="14"/>
  <c r="C283" i="14"/>
  <c r="B283" i="14"/>
  <c r="U282" i="14"/>
  <c r="W282" i="14" s="1"/>
  <c r="Q282" i="14"/>
  <c r="P282" i="14"/>
  <c r="O282" i="14"/>
  <c r="N282" i="14"/>
  <c r="M282" i="14"/>
  <c r="G282" i="14"/>
  <c r="U281" i="14"/>
  <c r="W281" i="14" s="1"/>
  <c r="Q281" i="14"/>
  <c r="P281" i="14"/>
  <c r="O281" i="14"/>
  <c r="N281" i="14"/>
  <c r="M281" i="14"/>
  <c r="G281" i="14"/>
  <c r="U280" i="14"/>
  <c r="W280" i="14" s="1"/>
  <c r="Q280" i="14"/>
  <c r="P280" i="14"/>
  <c r="O280" i="14"/>
  <c r="N280" i="14"/>
  <c r="M280" i="14"/>
  <c r="J280" i="14"/>
  <c r="H280" i="14"/>
  <c r="G280" i="14"/>
  <c r="F280" i="14"/>
  <c r="E280" i="14"/>
  <c r="D280" i="14"/>
  <c r="C280" i="14"/>
  <c r="B280" i="14"/>
  <c r="U279" i="14"/>
  <c r="W279" i="14" s="1"/>
  <c r="Q279" i="14"/>
  <c r="P279" i="14"/>
  <c r="O279" i="14"/>
  <c r="N279" i="14"/>
  <c r="M279" i="14"/>
  <c r="G279" i="14"/>
  <c r="U278" i="14"/>
  <c r="W278" i="14" s="1"/>
  <c r="Q278" i="14"/>
  <c r="P278" i="14"/>
  <c r="O278" i="14"/>
  <c r="N278" i="14"/>
  <c r="M278" i="14"/>
  <c r="G278" i="14"/>
  <c r="U277" i="14"/>
  <c r="W277" i="14" s="1"/>
  <c r="Q277" i="14"/>
  <c r="P277" i="14"/>
  <c r="O277" i="14"/>
  <c r="N277" i="14"/>
  <c r="M277" i="14"/>
  <c r="J277" i="14"/>
  <c r="H277" i="14"/>
  <c r="G277" i="14"/>
  <c r="F277" i="14"/>
  <c r="E277" i="14"/>
  <c r="D277" i="14"/>
  <c r="C277" i="14"/>
  <c r="B277" i="14"/>
  <c r="U276" i="14"/>
  <c r="W276" i="14" s="1"/>
  <c r="Q276" i="14"/>
  <c r="P276" i="14"/>
  <c r="O276" i="14"/>
  <c r="N276" i="14"/>
  <c r="M276" i="14"/>
  <c r="G276" i="14"/>
  <c r="U275" i="14"/>
  <c r="W275" i="14" s="1"/>
  <c r="Q275" i="14"/>
  <c r="P275" i="14"/>
  <c r="O275" i="14"/>
  <c r="N275" i="14"/>
  <c r="M275" i="14"/>
  <c r="G275" i="14"/>
  <c r="U274" i="14"/>
  <c r="W274" i="14" s="1"/>
  <c r="Q274" i="14"/>
  <c r="P274" i="14"/>
  <c r="O274" i="14"/>
  <c r="N274" i="14"/>
  <c r="M274" i="14"/>
  <c r="J274" i="14"/>
  <c r="H274" i="14"/>
  <c r="G274" i="14"/>
  <c r="F274" i="14"/>
  <c r="E274" i="14"/>
  <c r="D274" i="14"/>
  <c r="C274" i="14"/>
  <c r="B274" i="14"/>
  <c r="U273" i="14"/>
  <c r="W273" i="14" s="1"/>
  <c r="Q273" i="14"/>
  <c r="P273" i="14"/>
  <c r="O273" i="14"/>
  <c r="N273" i="14"/>
  <c r="M273" i="14"/>
  <c r="G273" i="14"/>
  <c r="U272" i="14"/>
  <c r="W272" i="14" s="1"/>
  <c r="Q272" i="14"/>
  <c r="P272" i="14"/>
  <c r="O272" i="14"/>
  <c r="N272" i="14"/>
  <c r="M272" i="14"/>
  <c r="G272" i="14"/>
  <c r="U271" i="14"/>
  <c r="W271" i="14" s="1"/>
  <c r="Q271" i="14"/>
  <c r="P271" i="14"/>
  <c r="O271" i="14"/>
  <c r="N271" i="14"/>
  <c r="M271" i="14"/>
  <c r="J271" i="14"/>
  <c r="H271" i="14"/>
  <c r="G271" i="14"/>
  <c r="F271" i="14"/>
  <c r="E271" i="14"/>
  <c r="D271" i="14"/>
  <c r="C271" i="14"/>
  <c r="B271" i="14"/>
  <c r="U270" i="14"/>
  <c r="W270" i="14" s="1"/>
  <c r="Q270" i="14"/>
  <c r="P270" i="14"/>
  <c r="O270" i="14"/>
  <c r="N270" i="14"/>
  <c r="M270" i="14"/>
  <c r="G270" i="14"/>
  <c r="U269" i="14"/>
  <c r="W269" i="14" s="1"/>
  <c r="Q269" i="14"/>
  <c r="P269" i="14"/>
  <c r="O269" i="14"/>
  <c r="N269" i="14"/>
  <c r="M269" i="14"/>
  <c r="G269" i="14"/>
  <c r="U268" i="14"/>
  <c r="W268" i="14" s="1"/>
  <c r="Q268" i="14"/>
  <c r="P268" i="14"/>
  <c r="O268" i="14"/>
  <c r="N268" i="14"/>
  <c r="M268" i="14"/>
  <c r="J268" i="14"/>
  <c r="H268" i="14"/>
  <c r="G268" i="14"/>
  <c r="F268" i="14"/>
  <c r="E268" i="14"/>
  <c r="D268" i="14"/>
  <c r="C268" i="14"/>
  <c r="B268" i="14"/>
  <c r="U267" i="14"/>
  <c r="W267" i="14" s="1"/>
  <c r="Q267" i="14"/>
  <c r="P267" i="14"/>
  <c r="O267" i="14"/>
  <c r="N267" i="14"/>
  <c r="M267" i="14"/>
  <c r="G267" i="14"/>
  <c r="U266" i="14"/>
  <c r="W266" i="14" s="1"/>
  <c r="Q266" i="14"/>
  <c r="P266" i="14"/>
  <c r="O266" i="14"/>
  <c r="N266" i="14"/>
  <c r="M266" i="14"/>
  <c r="G266" i="14"/>
  <c r="U265" i="14"/>
  <c r="W265" i="14" s="1"/>
  <c r="Q265" i="14"/>
  <c r="P265" i="14"/>
  <c r="O265" i="14"/>
  <c r="N265" i="14"/>
  <c r="M265" i="14"/>
  <c r="J265" i="14"/>
  <c r="H265" i="14"/>
  <c r="G265" i="14"/>
  <c r="F265" i="14"/>
  <c r="E265" i="14"/>
  <c r="D265" i="14"/>
  <c r="C265" i="14"/>
  <c r="B265" i="14"/>
  <c r="U264" i="14"/>
  <c r="W264" i="14" s="1"/>
  <c r="Q264" i="14"/>
  <c r="P264" i="14"/>
  <c r="O264" i="14"/>
  <c r="N264" i="14"/>
  <c r="M264" i="14"/>
  <c r="G264" i="14"/>
  <c r="U263" i="14"/>
  <c r="W263" i="14" s="1"/>
  <c r="Q263" i="14"/>
  <c r="P263" i="14"/>
  <c r="O263" i="14"/>
  <c r="N263" i="14"/>
  <c r="M263" i="14"/>
  <c r="G263" i="14"/>
  <c r="U262" i="14"/>
  <c r="W262" i="14" s="1"/>
  <c r="Q262" i="14"/>
  <c r="P262" i="14"/>
  <c r="O262" i="14"/>
  <c r="N262" i="14"/>
  <c r="M262" i="14"/>
  <c r="J262" i="14"/>
  <c r="H262" i="14"/>
  <c r="G262" i="14"/>
  <c r="F262" i="14"/>
  <c r="E262" i="14"/>
  <c r="D262" i="14"/>
  <c r="C262" i="14"/>
  <c r="B262" i="14"/>
  <c r="U261" i="14"/>
  <c r="W261" i="14" s="1"/>
  <c r="Q261" i="14"/>
  <c r="P261" i="14"/>
  <c r="O261" i="14"/>
  <c r="N261" i="14"/>
  <c r="M261" i="14"/>
  <c r="G261" i="14"/>
  <c r="U260" i="14"/>
  <c r="W260" i="14" s="1"/>
  <c r="Q260" i="14"/>
  <c r="P260" i="14"/>
  <c r="O260" i="14"/>
  <c r="N260" i="14"/>
  <c r="M260" i="14"/>
  <c r="G260" i="14"/>
  <c r="U259" i="14"/>
  <c r="W259" i="14" s="1"/>
  <c r="Q259" i="14"/>
  <c r="P259" i="14"/>
  <c r="O259" i="14"/>
  <c r="N259" i="14"/>
  <c r="M259" i="14"/>
  <c r="J259" i="14"/>
  <c r="H259" i="14"/>
  <c r="G259" i="14"/>
  <c r="F259" i="14"/>
  <c r="E259" i="14"/>
  <c r="D259" i="14"/>
  <c r="C259" i="14"/>
  <c r="B259" i="14"/>
  <c r="U258" i="14"/>
  <c r="W258" i="14" s="1"/>
  <c r="Q258" i="14"/>
  <c r="P258" i="14"/>
  <c r="O258" i="14"/>
  <c r="N258" i="14"/>
  <c r="M258" i="14"/>
  <c r="G258" i="14"/>
  <c r="U257" i="14"/>
  <c r="W257" i="14" s="1"/>
  <c r="Q257" i="14"/>
  <c r="P257" i="14"/>
  <c r="O257" i="14"/>
  <c r="N257" i="14"/>
  <c r="M257" i="14"/>
  <c r="G257" i="14"/>
  <c r="U256" i="14"/>
  <c r="W256" i="14" s="1"/>
  <c r="Q256" i="14"/>
  <c r="P256" i="14"/>
  <c r="O256" i="14"/>
  <c r="N256" i="14"/>
  <c r="M256" i="14"/>
  <c r="J256" i="14"/>
  <c r="H256" i="14"/>
  <c r="G256" i="14"/>
  <c r="F256" i="14"/>
  <c r="E256" i="14"/>
  <c r="D256" i="14"/>
  <c r="C256" i="14"/>
  <c r="B256" i="14"/>
  <c r="U255" i="14"/>
  <c r="W255" i="14" s="1"/>
  <c r="Q255" i="14"/>
  <c r="P255" i="14"/>
  <c r="O255" i="14"/>
  <c r="N255" i="14"/>
  <c r="M255" i="14"/>
  <c r="G255" i="14"/>
  <c r="U254" i="14"/>
  <c r="W254" i="14" s="1"/>
  <c r="Q254" i="14"/>
  <c r="P254" i="14"/>
  <c r="O254" i="14"/>
  <c r="N254" i="14"/>
  <c r="M254" i="14"/>
  <c r="G254" i="14"/>
  <c r="U253" i="14"/>
  <c r="W253" i="14" s="1"/>
  <c r="Q253" i="14"/>
  <c r="P253" i="14"/>
  <c r="O253" i="14"/>
  <c r="N253" i="14"/>
  <c r="M253" i="14"/>
  <c r="J253" i="14"/>
  <c r="H253" i="14"/>
  <c r="G253" i="14"/>
  <c r="F253" i="14"/>
  <c r="E253" i="14"/>
  <c r="D253" i="14"/>
  <c r="C253" i="14"/>
  <c r="B253" i="14"/>
  <c r="U252" i="14"/>
  <c r="W252" i="14" s="1"/>
  <c r="Q252" i="14"/>
  <c r="P252" i="14"/>
  <c r="O252" i="14"/>
  <c r="N252" i="14"/>
  <c r="M252" i="14"/>
  <c r="G252" i="14"/>
  <c r="U251" i="14"/>
  <c r="W251" i="14" s="1"/>
  <c r="Q251" i="14"/>
  <c r="P251" i="14"/>
  <c r="O251" i="14"/>
  <c r="N251" i="14"/>
  <c r="M251" i="14"/>
  <c r="G251" i="14"/>
  <c r="U250" i="14"/>
  <c r="W250" i="14" s="1"/>
  <c r="Q250" i="14"/>
  <c r="P250" i="14"/>
  <c r="O250" i="14"/>
  <c r="N250" i="14"/>
  <c r="M250" i="14"/>
  <c r="J250" i="14"/>
  <c r="H250" i="14"/>
  <c r="G250" i="14"/>
  <c r="F250" i="14"/>
  <c r="E250" i="14"/>
  <c r="D250" i="14"/>
  <c r="C250" i="14"/>
  <c r="B250" i="14"/>
  <c r="U249" i="14"/>
  <c r="W249" i="14" s="1"/>
  <c r="Q249" i="14"/>
  <c r="P249" i="14"/>
  <c r="O249" i="14"/>
  <c r="N249" i="14"/>
  <c r="M249" i="14"/>
  <c r="G249" i="14"/>
  <c r="U248" i="14"/>
  <c r="W248" i="14" s="1"/>
  <c r="Q248" i="14"/>
  <c r="P248" i="14"/>
  <c r="O248" i="14"/>
  <c r="N248" i="14"/>
  <c r="M248" i="14"/>
  <c r="G248" i="14"/>
  <c r="U247" i="14"/>
  <c r="W247" i="14" s="1"/>
  <c r="Q247" i="14"/>
  <c r="P247" i="14"/>
  <c r="O247" i="14"/>
  <c r="N247" i="14"/>
  <c r="M247" i="14"/>
  <c r="J247" i="14"/>
  <c r="H247" i="14"/>
  <c r="G247" i="14"/>
  <c r="F247" i="14"/>
  <c r="E247" i="14"/>
  <c r="D247" i="14"/>
  <c r="C247" i="14"/>
  <c r="B247" i="14"/>
  <c r="U246" i="14"/>
  <c r="W246" i="14" s="1"/>
  <c r="Q246" i="14"/>
  <c r="P246" i="14"/>
  <c r="O246" i="14"/>
  <c r="N246" i="14"/>
  <c r="M246" i="14"/>
  <c r="G246" i="14"/>
  <c r="U245" i="14"/>
  <c r="W245" i="14" s="1"/>
  <c r="Q245" i="14"/>
  <c r="P245" i="14"/>
  <c r="O245" i="14"/>
  <c r="N245" i="14"/>
  <c r="M245" i="14"/>
  <c r="G245" i="14"/>
  <c r="U244" i="14"/>
  <c r="W244" i="14" s="1"/>
  <c r="Q244" i="14"/>
  <c r="P244" i="14"/>
  <c r="O244" i="14"/>
  <c r="N244" i="14"/>
  <c r="M244" i="14"/>
  <c r="J244" i="14"/>
  <c r="H244" i="14"/>
  <c r="G244" i="14"/>
  <c r="F244" i="14"/>
  <c r="E244" i="14"/>
  <c r="D244" i="14"/>
  <c r="C244" i="14"/>
  <c r="B244" i="14"/>
  <c r="U237" i="14"/>
  <c r="W237" i="14" s="1"/>
  <c r="Q237" i="14"/>
  <c r="P237" i="14"/>
  <c r="O237" i="14"/>
  <c r="N237" i="14"/>
  <c r="M237" i="14"/>
  <c r="G237" i="14"/>
  <c r="U236" i="14"/>
  <c r="W236" i="14" s="1"/>
  <c r="Q236" i="14"/>
  <c r="P236" i="14"/>
  <c r="O236" i="14"/>
  <c r="N236" i="14"/>
  <c r="M236" i="14"/>
  <c r="G236" i="14"/>
  <c r="U235" i="14"/>
  <c r="W235" i="14" s="1"/>
  <c r="Q235" i="14"/>
  <c r="P235" i="14"/>
  <c r="O235" i="14"/>
  <c r="N235" i="14"/>
  <c r="M235" i="14"/>
  <c r="J235" i="14"/>
  <c r="H235" i="14"/>
  <c r="G235" i="14"/>
  <c r="F235" i="14"/>
  <c r="E235" i="14"/>
  <c r="D235" i="14"/>
  <c r="C235" i="14"/>
  <c r="B235" i="14"/>
  <c r="U234" i="14"/>
  <c r="W234" i="14" s="1"/>
  <c r="Q234" i="14"/>
  <c r="P234" i="14"/>
  <c r="O234" i="14"/>
  <c r="N234" i="14"/>
  <c r="M234" i="14"/>
  <c r="G234" i="14"/>
  <c r="U233" i="14"/>
  <c r="W233" i="14" s="1"/>
  <c r="Q233" i="14"/>
  <c r="P233" i="14"/>
  <c r="O233" i="14"/>
  <c r="N233" i="14"/>
  <c r="M233" i="14"/>
  <c r="G233" i="14"/>
  <c r="U232" i="14"/>
  <c r="W232" i="14" s="1"/>
  <c r="Q232" i="14"/>
  <c r="P232" i="14"/>
  <c r="O232" i="14"/>
  <c r="N232" i="14"/>
  <c r="M232" i="14"/>
  <c r="J232" i="14"/>
  <c r="H232" i="14"/>
  <c r="G232" i="14"/>
  <c r="F232" i="14"/>
  <c r="E232" i="14"/>
  <c r="D232" i="14"/>
  <c r="C232" i="14"/>
  <c r="B232" i="14"/>
  <c r="U231" i="14"/>
  <c r="W231" i="14" s="1"/>
  <c r="Q231" i="14"/>
  <c r="P231" i="14"/>
  <c r="O231" i="14"/>
  <c r="N231" i="14"/>
  <c r="M231" i="14"/>
  <c r="G231" i="14"/>
  <c r="U230" i="14"/>
  <c r="W230" i="14" s="1"/>
  <c r="Q230" i="14"/>
  <c r="P230" i="14"/>
  <c r="O230" i="14"/>
  <c r="N230" i="14"/>
  <c r="M230" i="14"/>
  <c r="G230" i="14"/>
  <c r="U229" i="14"/>
  <c r="W229" i="14" s="1"/>
  <c r="Q229" i="14"/>
  <c r="P229" i="14"/>
  <c r="O229" i="14"/>
  <c r="N229" i="14"/>
  <c r="M229" i="14"/>
  <c r="J229" i="14"/>
  <c r="H229" i="14"/>
  <c r="G229" i="14"/>
  <c r="F229" i="14"/>
  <c r="E229" i="14"/>
  <c r="D229" i="14"/>
  <c r="C229" i="14"/>
  <c r="B229" i="14"/>
  <c r="U228" i="14"/>
  <c r="W228" i="14" s="1"/>
  <c r="Q228" i="14"/>
  <c r="P228" i="14"/>
  <c r="O228" i="14"/>
  <c r="N228" i="14"/>
  <c r="M228" i="14"/>
  <c r="G228" i="14"/>
  <c r="U227" i="14"/>
  <c r="W227" i="14" s="1"/>
  <c r="Q227" i="14"/>
  <c r="P227" i="14"/>
  <c r="O227" i="14"/>
  <c r="N227" i="14"/>
  <c r="M227" i="14"/>
  <c r="G227" i="14"/>
  <c r="U226" i="14"/>
  <c r="W226" i="14" s="1"/>
  <c r="Q226" i="14"/>
  <c r="P226" i="14"/>
  <c r="O226" i="14"/>
  <c r="N226" i="14"/>
  <c r="M226" i="14"/>
  <c r="J226" i="14"/>
  <c r="H226" i="14"/>
  <c r="G226" i="14"/>
  <c r="F226" i="14"/>
  <c r="E226" i="14"/>
  <c r="D226" i="14"/>
  <c r="C226" i="14"/>
  <c r="B226" i="14"/>
  <c r="U225" i="14"/>
  <c r="W225" i="14" s="1"/>
  <c r="Q225" i="14"/>
  <c r="P225" i="14"/>
  <c r="O225" i="14"/>
  <c r="N225" i="14"/>
  <c r="M225" i="14"/>
  <c r="G225" i="14"/>
  <c r="U224" i="14"/>
  <c r="W224" i="14" s="1"/>
  <c r="Q224" i="14"/>
  <c r="P224" i="14"/>
  <c r="O224" i="14"/>
  <c r="N224" i="14"/>
  <c r="M224" i="14"/>
  <c r="G224" i="14"/>
  <c r="U223" i="14"/>
  <c r="W223" i="14" s="1"/>
  <c r="Q223" i="14"/>
  <c r="P223" i="14"/>
  <c r="O223" i="14"/>
  <c r="N223" i="14"/>
  <c r="M223" i="14"/>
  <c r="J223" i="14"/>
  <c r="H223" i="14"/>
  <c r="G223" i="14"/>
  <c r="F223" i="14"/>
  <c r="E223" i="14"/>
  <c r="D223" i="14"/>
  <c r="C223" i="14"/>
  <c r="B223" i="14"/>
  <c r="U222" i="14"/>
  <c r="W222" i="14" s="1"/>
  <c r="Q222" i="14"/>
  <c r="P222" i="14"/>
  <c r="O222" i="14"/>
  <c r="N222" i="14"/>
  <c r="M222" i="14"/>
  <c r="G222" i="14"/>
  <c r="U221" i="14"/>
  <c r="W221" i="14" s="1"/>
  <c r="Q221" i="14"/>
  <c r="P221" i="14"/>
  <c r="O221" i="14"/>
  <c r="N221" i="14"/>
  <c r="M221" i="14"/>
  <c r="G221" i="14"/>
  <c r="U220" i="14"/>
  <c r="W220" i="14" s="1"/>
  <c r="Q220" i="14"/>
  <c r="P220" i="14"/>
  <c r="O220" i="14"/>
  <c r="N220" i="14"/>
  <c r="M220" i="14"/>
  <c r="J220" i="14"/>
  <c r="H220" i="14"/>
  <c r="G220" i="14"/>
  <c r="F220" i="14"/>
  <c r="E220" i="14"/>
  <c r="D220" i="14"/>
  <c r="C220" i="14"/>
  <c r="B220" i="14"/>
  <c r="U219" i="14"/>
  <c r="W219" i="14" s="1"/>
  <c r="Q219" i="14"/>
  <c r="P219" i="14"/>
  <c r="O219" i="14"/>
  <c r="N219" i="14"/>
  <c r="M219" i="14"/>
  <c r="G219" i="14"/>
  <c r="U218" i="14"/>
  <c r="W218" i="14" s="1"/>
  <c r="Q218" i="14"/>
  <c r="P218" i="14"/>
  <c r="O218" i="14"/>
  <c r="N218" i="14"/>
  <c r="M218" i="14"/>
  <c r="G218" i="14"/>
  <c r="U217" i="14"/>
  <c r="W217" i="14" s="1"/>
  <c r="Q217" i="14"/>
  <c r="P217" i="14"/>
  <c r="O217" i="14"/>
  <c r="N217" i="14"/>
  <c r="M217" i="14"/>
  <c r="J217" i="14"/>
  <c r="H217" i="14"/>
  <c r="G217" i="14"/>
  <c r="F217" i="14"/>
  <c r="E217" i="14"/>
  <c r="D217" i="14"/>
  <c r="C217" i="14"/>
  <c r="B217" i="14"/>
  <c r="U216" i="14"/>
  <c r="W216" i="14" s="1"/>
  <c r="Q216" i="14"/>
  <c r="P216" i="14"/>
  <c r="O216" i="14"/>
  <c r="N216" i="14"/>
  <c r="M216" i="14"/>
  <c r="G216" i="14"/>
  <c r="U215" i="14"/>
  <c r="W215" i="14" s="1"/>
  <c r="Q215" i="14"/>
  <c r="P215" i="14"/>
  <c r="O215" i="14"/>
  <c r="N215" i="14"/>
  <c r="M215" i="14"/>
  <c r="G215" i="14"/>
  <c r="U214" i="14"/>
  <c r="W214" i="14" s="1"/>
  <c r="Q214" i="14"/>
  <c r="P214" i="14"/>
  <c r="O214" i="14"/>
  <c r="N214" i="14"/>
  <c r="M214" i="14"/>
  <c r="J214" i="14"/>
  <c r="H214" i="14"/>
  <c r="G214" i="14"/>
  <c r="F214" i="14"/>
  <c r="E214" i="14"/>
  <c r="D214" i="14"/>
  <c r="C214" i="14"/>
  <c r="B214" i="14"/>
  <c r="U213" i="14"/>
  <c r="W213" i="14" s="1"/>
  <c r="Q213" i="14"/>
  <c r="P213" i="14"/>
  <c r="O213" i="14"/>
  <c r="N213" i="14"/>
  <c r="M213" i="14"/>
  <c r="G213" i="14"/>
  <c r="U212" i="14"/>
  <c r="W212" i="14" s="1"/>
  <c r="Q212" i="14"/>
  <c r="P212" i="14"/>
  <c r="O212" i="14"/>
  <c r="N212" i="14"/>
  <c r="M212" i="14"/>
  <c r="G212" i="14"/>
  <c r="U211" i="14"/>
  <c r="W211" i="14" s="1"/>
  <c r="Q211" i="14"/>
  <c r="P211" i="14"/>
  <c r="O211" i="14"/>
  <c r="N211" i="14"/>
  <c r="M211" i="14"/>
  <c r="J211" i="14"/>
  <c r="H211" i="14"/>
  <c r="G211" i="14"/>
  <c r="F211" i="14"/>
  <c r="E211" i="14"/>
  <c r="D211" i="14"/>
  <c r="C211" i="14"/>
  <c r="U210" i="14"/>
  <c r="W210" i="14" s="1"/>
  <c r="Q210" i="14"/>
  <c r="P210" i="14"/>
  <c r="O210" i="14"/>
  <c r="N210" i="14"/>
  <c r="M210" i="14"/>
  <c r="G210" i="14"/>
  <c r="U209" i="14"/>
  <c r="W209" i="14" s="1"/>
  <c r="Q209" i="14"/>
  <c r="P209" i="14"/>
  <c r="O209" i="14"/>
  <c r="N209" i="14"/>
  <c r="M209" i="14"/>
  <c r="G209" i="14"/>
  <c r="U208" i="14"/>
  <c r="W208" i="14" s="1"/>
  <c r="Q208" i="14"/>
  <c r="P208" i="14"/>
  <c r="O208" i="14"/>
  <c r="N208" i="14"/>
  <c r="M208" i="14"/>
  <c r="J208" i="14"/>
  <c r="H208" i="14"/>
  <c r="G208" i="14"/>
  <c r="F208" i="14"/>
  <c r="E208" i="14"/>
  <c r="D208" i="14"/>
  <c r="C208" i="14"/>
  <c r="B208" i="14"/>
  <c r="U207" i="14"/>
  <c r="W207" i="14" s="1"/>
  <c r="Q207" i="14"/>
  <c r="P207" i="14"/>
  <c r="O207" i="14"/>
  <c r="N207" i="14"/>
  <c r="M207" i="14"/>
  <c r="G207" i="14"/>
  <c r="U206" i="14"/>
  <c r="W206" i="14" s="1"/>
  <c r="Q206" i="14"/>
  <c r="P206" i="14"/>
  <c r="O206" i="14"/>
  <c r="N206" i="14"/>
  <c r="M206" i="14"/>
  <c r="G206" i="14"/>
  <c r="U205" i="14"/>
  <c r="W205" i="14" s="1"/>
  <c r="Q205" i="14"/>
  <c r="P205" i="14"/>
  <c r="O205" i="14"/>
  <c r="N205" i="14"/>
  <c r="M205" i="14"/>
  <c r="J205" i="14"/>
  <c r="H205" i="14"/>
  <c r="G205" i="14"/>
  <c r="F205" i="14"/>
  <c r="E205" i="14"/>
  <c r="D205" i="14"/>
  <c r="C205" i="14"/>
  <c r="B205" i="14"/>
  <c r="U204" i="14"/>
  <c r="W204" i="14" s="1"/>
  <c r="Q204" i="14"/>
  <c r="P204" i="14"/>
  <c r="O204" i="14"/>
  <c r="N204" i="14"/>
  <c r="M204" i="14"/>
  <c r="G204" i="14"/>
  <c r="U203" i="14"/>
  <c r="W203" i="14" s="1"/>
  <c r="Q203" i="14"/>
  <c r="P203" i="14"/>
  <c r="O203" i="14"/>
  <c r="N203" i="14"/>
  <c r="M203" i="14"/>
  <c r="G203" i="14"/>
  <c r="U202" i="14"/>
  <c r="W202" i="14" s="1"/>
  <c r="Q202" i="14"/>
  <c r="P202" i="14"/>
  <c r="O202" i="14"/>
  <c r="N202" i="14"/>
  <c r="M202" i="14"/>
  <c r="J202" i="14"/>
  <c r="H202" i="14"/>
  <c r="G202" i="14"/>
  <c r="F202" i="14"/>
  <c r="E202" i="14"/>
  <c r="D202" i="14"/>
  <c r="C202" i="14"/>
  <c r="B202" i="14"/>
  <c r="U201" i="14"/>
  <c r="W201" i="14" s="1"/>
  <c r="Q201" i="14"/>
  <c r="P201" i="14"/>
  <c r="O201" i="14"/>
  <c r="N201" i="14"/>
  <c r="M201" i="14"/>
  <c r="G201" i="14"/>
  <c r="U200" i="14"/>
  <c r="W200" i="14" s="1"/>
  <c r="Q200" i="14"/>
  <c r="P200" i="14"/>
  <c r="O200" i="14"/>
  <c r="N200" i="14"/>
  <c r="M200" i="14"/>
  <c r="G200" i="14"/>
  <c r="U199" i="14"/>
  <c r="W199" i="14" s="1"/>
  <c r="Q199" i="14"/>
  <c r="P199" i="14"/>
  <c r="O199" i="14"/>
  <c r="N199" i="14"/>
  <c r="M199" i="14"/>
  <c r="J199" i="14"/>
  <c r="H199" i="14"/>
  <c r="G199" i="14"/>
  <c r="F199" i="14"/>
  <c r="E199" i="14"/>
  <c r="D199" i="14"/>
  <c r="C199" i="14"/>
  <c r="B199" i="14"/>
  <c r="U198" i="14"/>
  <c r="W198" i="14" s="1"/>
  <c r="Q198" i="14"/>
  <c r="P198" i="14"/>
  <c r="O198" i="14"/>
  <c r="N198" i="14"/>
  <c r="M198" i="14"/>
  <c r="G198" i="14"/>
  <c r="U197" i="14"/>
  <c r="W197" i="14" s="1"/>
  <c r="Q197" i="14"/>
  <c r="P197" i="14"/>
  <c r="O197" i="14"/>
  <c r="N197" i="14"/>
  <c r="M197" i="14"/>
  <c r="G197" i="14"/>
  <c r="U196" i="14"/>
  <c r="W196" i="14" s="1"/>
  <c r="Q196" i="14"/>
  <c r="P196" i="14"/>
  <c r="O196" i="14"/>
  <c r="N196" i="14"/>
  <c r="M196" i="14"/>
  <c r="J196" i="14"/>
  <c r="H196" i="14"/>
  <c r="G196" i="14"/>
  <c r="F196" i="14"/>
  <c r="E196" i="14"/>
  <c r="D196" i="14"/>
  <c r="C196" i="14"/>
  <c r="B196" i="14"/>
  <c r="U195" i="14"/>
  <c r="W195" i="14" s="1"/>
  <c r="Q195" i="14"/>
  <c r="P195" i="14"/>
  <c r="O195" i="14"/>
  <c r="N195" i="14"/>
  <c r="M195" i="14"/>
  <c r="G195" i="14"/>
  <c r="U194" i="14"/>
  <c r="W194" i="14" s="1"/>
  <c r="Q194" i="14"/>
  <c r="P194" i="14"/>
  <c r="O194" i="14"/>
  <c r="N194" i="14"/>
  <c r="M194" i="14"/>
  <c r="G194" i="14"/>
  <c r="U193" i="14"/>
  <c r="W193" i="14" s="1"/>
  <c r="Q193" i="14"/>
  <c r="P193" i="14"/>
  <c r="O193" i="14"/>
  <c r="N193" i="14"/>
  <c r="M193" i="14"/>
  <c r="J193" i="14"/>
  <c r="H193" i="14"/>
  <c r="G193" i="14"/>
  <c r="F193" i="14"/>
  <c r="E193" i="14"/>
  <c r="D193" i="14"/>
  <c r="C193" i="14"/>
  <c r="B193" i="14"/>
  <c r="U192" i="14"/>
  <c r="W192" i="14" s="1"/>
  <c r="Q192" i="14"/>
  <c r="P192" i="14"/>
  <c r="O192" i="14"/>
  <c r="N192" i="14"/>
  <c r="M192" i="14"/>
  <c r="G192" i="14"/>
  <c r="U191" i="14"/>
  <c r="W191" i="14" s="1"/>
  <c r="Q191" i="14"/>
  <c r="P191" i="14"/>
  <c r="O191" i="14"/>
  <c r="N191" i="14"/>
  <c r="M191" i="14"/>
  <c r="G191" i="14"/>
  <c r="U190" i="14"/>
  <c r="W190" i="14" s="1"/>
  <c r="Q190" i="14"/>
  <c r="P190" i="14"/>
  <c r="O190" i="14"/>
  <c r="N190" i="14"/>
  <c r="M190" i="14"/>
  <c r="J190" i="14"/>
  <c r="H190" i="14"/>
  <c r="G190" i="14"/>
  <c r="F190" i="14"/>
  <c r="E190" i="14"/>
  <c r="D190" i="14"/>
  <c r="C190" i="14"/>
  <c r="B190" i="14"/>
  <c r="U189" i="14"/>
  <c r="W189" i="14" s="1"/>
  <c r="Q189" i="14"/>
  <c r="P189" i="14"/>
  <c r="O189" i="14"/>
  <c r="N189" i="14"/>
  <c r="M189" i="14"/>
  <c r="G189" i="14"/>
  <c r="U188" i="14"/>
  <c r="W188" i="14" s="1"/>
  <c r="Q188" i="14"/>
  <c r="P188" i="14"/>
  <c r="O188" i="14"/>
  <c r="N188" i="14"/>
  <c r="M188" i="14"/>
  <c r="G188" i="14"/>
  <c r="U187" i="14"/>
  <c r="W187" i="14" s="1"/>
  <c r="Q187" i="14"/>
  <c r="P187" i="14"/>
  <c r="O187" i="14"/>
  <c r="N187" i="14"/>
  <c r="M187" i="14"/>
  <c r="J187" i="14"/>
  <c r="H187" i="14"/>
  <c r="G187" i="14"/>
  <c r="F187" i="14"/>
  <c r="E187" i="14"/>
  <c r="D187" i="14"/>
  <c r="C187" i="14"/>
  <c r="B187" i="14"/>
  <c r="U186" i="14"/>
  <c r="W186" i="14" s="1"/>
  <c r="Q186" i="14"/>
  <c r="P186" i="14"/>
  <c r="O186" i="14"/>
  <c r="N186" i="14"/>
  <c r="M186" i="14"/>
  <c r="G186" i="14"/>
  <c r="U185" i="14"/>
  <c r="W185" i="14" s="1"/>
  <c r="Q185" i="14"/>
  <c r="P185" i="14"/>
  <c r="O185" i="14"/>
  <c r="N185" i="14"/>
  <c r="M185" i="14"/>
  <c r="G185" i="14"/>
  <c r="U184" i="14"/>
  <c r="W184" i="14" s="1"/>
  <c r="Q184" i="14"/>
  <c r="P184" i="14"/>
  <c r="O184" i="14"/>
  <c r="N184" i="14"/>
  <c r="M184" i="14"/>
  <c r="J184" i="14"/>
  <c r="H184" i="14"/>
  <c r="G184" i="14"/>
  <c r="F184" i="14"/>
  <c r="E184" i="14"/>
  <c r="D184" i="14"/>
  <c r="C184" i="14"/>
  <c r="B184" i="14"/>
  <c r="U183" i="14"/>
  <c r="W183" i="14" s="1"/>
  <c r="Q183" i="14"/>
  <c r="P183" i="14"/>
  <c r="O183" i="14"/>
  <c r="N183" i="14"/>
  <c r="M183" i="14"/>
  <c r="G183" i="14"/>
  <c r="U182" i="14"/>
  <c r="W182" i="14" s="1"/>
  <c r="Q182" i="14"/>
  <c r="P182" i="14"/>
  <c r="O182" i="14"/>
  <c r="N182" i="14"/>
  <c r="M182" i="14"/>
  <c r="G182" i="14"/>
  <c r="U181" i="14"/>
  <c r="W181" i="14" s="1"/>
  <c r="Q181" i="14"/>
  <c r="P181" i="14"/>
  <c r="O181" i="14"/>
  <c r="N181" i="14"/>
  <c r="M181" i="14"/>
  <c r="J181" i="14"/>
  <c r="H181" i="14"/>
  <c r="G181" i="14"/>
  <c r="F181" i="14"/>
  <c r="E181" i="14"/>
  <c r="D181" i="14"/>
  <c r="C181" i="14"/>
  <c r="B181" i="14"/>
  <c r="U180" i="14"/>
  <c r="W180" i="14" s="1"/>
  <c r="Q180" i="14"/>
  <c r="P180" i="14"/>
  <c r="O180" i="14"/>
  <c r="N180" i="14"/>
  <c r="M180" i="14"/>
  <c r="G180" i="14"/>
  <c r="U179" i="14"/>
  <c r="W179" i="14" s="1"/>
  <c r="Q179" i="14"/>
  <c r="P179" i="14"/>
  <c r="O179" i="14"/>
  <c r="N179" i="14"/>
  <c r="M179" i="14"/>
  <c r="G179" i="14"/>
  <c r="U178" i="14"/>
  <c r="W178" i="14" s="1"/>
  <c r="Q178" i="14"/>
  <c r="P178" i="14"/>
  <c r="O178" i="14"/>
  <c r="N178" i="14"/>
  <c r="M178" i="14"/>
  <c r="J178" i="14"/>
  <c r="H178" i="14"/>
  <c r="G178" i="14"/>
  <c r="F178" i="14"/>
  <c r="E178" i="14"/>
  <c r="D178" i="14"/>
  <c r="C178" i="14"/>
  <c r="B178" i="14"/>
  <c r="U177" i="14"/>
  <c r="W177" i="14" s="1"/>
  <c r="Q177" i="14"/>
  <c r="P177" i="14"/>
  <c r="O177" i="14"/>
  <c r="N177" i="14"/>
  <c r="M177" i="14"/>
  <c r="G177" i="14"/>
  <c r="U176" i="14"/>
  <c r="W176" i="14" s="1"/>
  <c r="Q176" i="14"/>
  <c r="P176" i="14"/>
  <c r="O176" i="14"/>
  <c r="N176" i="14"/>
  <c r="M176" i="14"/>
  <c r="G176" i="14"/>
  <c r="U175" i="14"/>
  <c r="W175" i="14" s="1"/>
  <c r="Q175" i="14"/>
  <c r="P175" i="14"/>
  <c r="O175" i="14"/>
  <c r="N175" i="14"/>
  <c r="M175" i="14"/>
  <c r="J175" i="14"/>
  <c r="H175" i="14"/>
  <c r="G175" i="14"/>
  <c r="F175" i="14"/>
  <c r="E175" i="14"/>
  <c r="D175" i="14"/>
  <c r="C175" i="14"/>
  <c r="B175" i="14"/>
  <c r="U174" i="14"/>
  <c r="W174" i="14" s="1"/>
  <c r="Q174" i="14"/>
  <c r="P174" i="14"/>
  <c r="O174" i="14"/>
  <c r="N174" i="14"/>
  <c r="M174" i="14"/>
  <c r="G174" i="14"/>
  <c r="U173" i="14"/>
  <c r="W173" i="14" s="1"/>
  <c r="Q173" i="14"/>
  <c r="P173" i="14"/>
  <c r="O173" i="14"/>
  <c r="N173" i="14"/>
  <c r="M173" i="14"/>
  <c r="G173" i="14"/>
  <c r="U172" i="14"/>
  <c r="W172" i="14" s="1"/>
  <c r="Q172" i="14"/>
  <c r="P172" i="14"/>
  <c r="O172" i="14"/>
  <c r="N172" i="14"/>
  <c r="M172" i="14"/>
  <c r="J172" i="14"/>
  <c r="H172" i="14"/>
  <c r="G172" i="14"/>
  <c r="F172" i="14"/>
  <c r="E172" i="14"/>
  <c r="D172" i="14"/>
  <c r="C172" i="14"/>
  <c r="B172" i="14"/>
  <c r="U171" i="14"/>
  <c r="W171" i="14" s="1"/>
  <c r="Q171" i="14"/>
  <c r="P171" i="14"/>
  <c r="O171" i="14"/>
  <c r="N171" i="14"/>
  <c r="M171" i="14"/>
  <c r="G171" i="14"/>
  <c r="U170" i="14"/>
  <c r="W170" i="14" s="1"/>
  <c r="Q170" i="14"/>
  <c r="P170" i="14"/>
  <c r="O170" i="14"/>
  <c r="N170" i="14"/>
  <c r="M170" i="14"/>
  <c r="G170" i="14"/>
  <c r="U169" i="14"/>
  <c r="W169" i="14" s="1"/>
  <c r="Q169" i="14"/>
  <c r="P169" i="14"/>
  <c r="O169" i="14"/>
  <c r="N169" i="14"/>
  <c r="M169" i="14"/>
  <c r="J169" i="14"/>
  <c r="H169" i="14"/>
  <c r="G169" i="14"/>
  <c r="F169" i="14"/>
  <c r="E169" i="14"/>
  <c r="D169" i="14"/>
  <c r="C169" i="14"/>
  <c r="B169" i="14"/>
  <c r="U168" i="14"/>
  <c r="W168" i="14" s="1"/>
  <c r="Q168" i="14"/>
  <c r="P168" i="14"/>
  <c r="O168" i="14"/>
  <c r="N168" i="14"/>
  <c r="M168" i="14"/>
  <c r="G168" i="14"/>
  <c r="U167" i="14"/>
  <c r="W167" i="14" s="1"/>
  <c r="Q167" i="14"/>
  <c r="P167" i="14"/>
  <c r="O167" i="14"/>
  <c r="N167" i="14"/>
  <c r="M167" i="14"/>
  <c r="G167" i="14"/>
  <c r="U166" i="14"/>
  <c r="W166" i="14" s="1"/>
  <c r="Q166" i="14"/>
  <c r="P166" i="14"/>
  <c r="O166" i="14"/>
  <c r="N166" i="14"/>
  <c r="M166" i="14"/>
  <c r="J166" i="14"/>
  <c r="H166" i="14"/>
  <c r="G166" i="14"/>
  <c r="F166" i="14"/>
  <c r="E166" i="14"/>
  <c r="D166" i="14"/>
  <c r="C166" i="14"/>
  <c r="B166" i="14"/>
  <c r="U165" i="14"/>
  <c r="W165" i="14" s="1"/>
  <c r="Q165" i="14"/>
  <c r="P165" i="14"/>
  <c r="O165" i="14"/>
  <c r="N165" i="14"/>
  <c r="M165" i="14"/>
  <c r="G165" i="14"/>
  <c r="U164" i="14"/>
  <c r="W164" i="14" s="1"/>
  <c r="Q164" i="14"/>
  <c r="P164" i="14"/>
  <c r="O164" i="14"/>
  <c r="N164" i="14"/>
  <c r="M164" i="14"/>
  <c r="G164" i="14"/>
  <c r="U163" i="14"/>
  <c r="W163" i="14" s="1"/>
  <c r="Q163" i="14"/>
  <c r="P163" i="14"/>
  <c r="O163" i="14"/>
  <c r="N163" i="14"/>
  <c r="M163" i="14"/>
  <c r="J163" i="14"/>
  <c r="H163" i="14"/>
  <c r="G163" i="14"/>
  <c r="F163" i="14"/>
  <c r="E163" i="14"/>
  <c r="D163" i="14"/>
  <c r="C163" i="14"/>
  <c r="B163" i="14"/>
  <c r="U162" i="14"/>
  <c r="W162" i="14" s="1"/>
  <c r="Q162" i="14"/>
  <c r="P162" i="14"/>
  <c r="O162" i="14"/>
  <c r="N162" i="14"/>
  <c r="M162" i="14"/>
  <c r="G162" i="14"/>
  <c r="U161" i="14"/>
  <c r="W161" i="14" s="1"/>
  <c r="Q161" i="14"/>
  <c r="P161" i="14"/>
  <c r="O161" i="14"/>
  <c r="N161" i="14"/>
  <c r="M161" i="14"/>
  <c r="G161" i="14"/>
  <c r="U160" i="14"/>
  <c r="W160" i="14" s="1"/>
  <c r="Q160" i="14"/>
  <c r="P160" i="14"/>
  <c r="O160" i="14"/>
  <c r="N160" i="14"/>
  <c r="M160" i="14"/>
  <c r="J160" i="14"/>
  <c r="H160" i="14"/>
  <c r="G160" i="14"/>
  <c r="F160" i="14"/>
  <c r="E160" i="14"/>
  <c r="D160" i="14"/>
  <c r="C160" i="14"/>
  <c r="B160" i="14"/>
  <c r="U159" i="14"/>
  <c r="W159" i="14" s="1"/>
  <c r="Q159" i="14"/>
  <c r="P159" i="14"/>
  <c r="O159" i="14"/>
  <c r="N159" i="14"/>
  <c r="M159" i="14"/>
  <c r="G159" i="14"/>
  <c r="U158" i="14"/>
  <c r="W158" i="14" s="1"/>
  <c r="Q158" i="14"/>
  <c r="P158" i="14"/>
  <c r="O158" i="14"/>
  <c r="N158" i="14"/>
  <c r="M158" i="14"/>
  <c r="G158" i="14"/>
  <c r="U157" i="14"/>
  <c r="W157" i="14" s="1"/>
  <c r="Q157" i="14"/>
  <c r="P157" i="14"/>
  <c r="O157" i="14"/>
  <c r="N157" i="14"/>
  <c r="M157" i="14"/>
  <c r="J157" i="14"/>
  <c r="H157" i="14"/>
  <c r="G157" i="14"/>
  <c r="F157" i="14"/>
  <c r="E157" i="14"/>
  <c r="D157" i="14"/>
  <c r="C157" i="14"/>
  <c r="B157" i="14"/>
  <c r="U156" i="14"/>
  <c r="W156" i="14" s="1"/>
  <c r="Q156" i="14"/>
  <c r="P156" i="14"/>
  <c r="O156" i="14"/>
  <c r="N156" i="14"/>
  <c r="M156" i="14"/>
  <c r="G156" i="14"/>
  <c r="U155" i="14"/>
  <c r="W155" i="14" s="1"/>
  <c r="Q155" i="14"/>
  <c r="P155" i="14"/>
  <c r="O155" i="14"/>
  <c r="N155" i="14"/>
  <c r="M155" i="14"/>
  <c r="G155" i="14"/>
  <c r="U154" i="14"/>
  <c r="W154" i="14" s="1"/>
  <c r="Q154" i="14"/>
  <c r="P154" i="14"/>
  <c r="O154" i="14"/>
  <c r="N154" i="14"/>
  <c r="M154" i="14"/>
  <c r="J154" i="14"/>
  <c r="H154" i="14"/>
  <c r="G154" i="14"/>
  <c r="F154" i="14"/>
  <c r="E154" i="14"/>
  <c r="D154" i="14"/>
  <c r="C154" i="14"/>
  <c r="B154" i="14"/>
  <c r="U153" i="14"/>
  <c r="W153" i="14" s="1"/>
  <c r="Q153" i="14"/>
  <c r="P153" i="14"/>
  <c r="O153" i="14"/>
  <c r="N153" i="14"/>
  <c r="M153" i="14"/>
  <c r="G153" i="14"/>
  <c r="U152" i="14"/>
  <c r="W152" i="14" s="1"/>
  <c r="Q152" i="14"/>
  <c r="P152" i="14"/>
  <c r="O152" i="14"/>
  <c r="N152" i="14"/>
  <c r="M152" i="14"/>
  <c r="G152" i="14"/>
  <c r="U151" i="14"/>
  <c r="W151" i="14" s="1"/>
  <c r="Q151" i="14"/>
  <c r="P151" i="14"/>
  <c r="O151" i="14"/>
  <c r="N151" i="14"/>
  <c r="M151" i="14"/>
  <c r="J151" i="14"/>
  <c r="H151" i="14"/>
  <c r="G151" i="14"/>
  <c r="F151" i="14"/>
  <c r="E151" i="14"/>
  <c r="D151" i="14"/>
  <c r="C151" i="14"/>
  <c r="B151" i="14"/>
  <c r="U150" i="14"/>
  <c r="W150" i="14" s="1"/>
  <c r="Q150" i="14"/>
  <c r="P150" i="14"/>
  <c r="O150" i="14"/>
  <c r="N150" i="14"/>
  <c r="M150" i="14"/>
  <c r="G150" i="14"/>
  <c r="U149" i="14"/>
  <c r="W149" i="14" s="1"/>
  <c r="Q149" i="14"/>
  <c r="P149" i="14"/>
  <c r="O149" i="14"/>
  <c r="N149" i="14"/>
  <c r="M149" i="14"/>
  <c r="G149" i="14"/>
  <c r="U148" i="14"/>
  <c r="W148" i="14" s="1"/>
  <c r="Q148" i="14"/>
  <c r="P148" i="14"/>
  <c r="O148" i="14"/>
  <c r="N148" i="14"/>
  <c r="M148" i="14"/>
  <c r="J148" i="14"/>
  <c r="H148" i="14"/>
  <c r="G148" i="14"/>
  <c r="F148" i="14"/>
  <c r="E148" i="14"/>
  <c r="D148" i="14"/>
  <c r="C148" i="14"/>
  <c r="B148" i="14"/>
  <c r="U147" i="14"/>
  <c r="W147" i="14" s="1"/>
  <c r="Q147" i="14"/>
  <c r="P147" i="14"/>
  <c r="O147" i="14"/>
  <c r="N147" i="14"/>
  <c r="M147" i="14"/>
  <c r="G147" i="14"/>
  <c r="U146" i="14"/>
  <c r="W146" i="14" s="1"/>
  <c r="Q146" i="14"/>
  <c r="P146" i="14"/>
  <c r="O146" i="14"/>
  <c r="N146" i="14"/>
  <c r="M146" i="14"/>
  <c r="G146" i="14"/>
  <c r="U145" i="14"/>
  <c r="W145" i="14" s="1"/>
  <c r="Q145" i="14"/>
  <c r="P145" i="14"/>
  <c r="O145" i="14"/>
  <c r="N145" i="14"/>
  <c r="M145" i="14"/>
  <c r="J145" i="14"/>
  <c r="H145" i="14"/>
  <c r="G145" i="14"/>
  <c r="F145" i="14"/>
  <c r="E145" i="14"/>
  <c r="D145" i="14"/>
  <c r="C145" i="14"/>
  <c r="B145" i="14"/>
  <c r="U144" i="14"/>
  <c r="W144" i="14" s="1"/>
  <c r="Q144" i="14"/>
  <c r="P144" i="14"/>
  <c r="O144" i="14"/>
  <c r="N144" i="14"/>
  <c r="M144" i="14"/>
  <c r="G144" i="14"/>
  <c r="U143" i="14"/>
  <c r="W143" i="14" s="1"/>
  <c r="Q143" i="14"/>
  <c r="P143" i="14"/>
  <c r="O143" i="14"/>
  <c r="N143" i="14"/>
  <c r="M143" i="14"/>
  <c r="G143" i="14"/>
  <c r="U142" i="14"/>
  <c r="W142" i="14" s="1"/>
  <c r="Q142" i="14"/>
  <c r="P142" i="14"/>
  <c r="O142" i="14"/>
  <c r="N142" i="14"/>
  <c r="M142" i="14"/>
  <c r="J142" i="14"/>
  <c r="H142" i="14"/>
  <c r="G142" i="14"/>
  <c r="F142" i="14"/>
  <c r="E142" i="14"/>
  <c r="D142" i="14"/>
  <c r="C142" i="14"/>
  <c r="B142" i="14"/>
  <c r="U141" i="14"/>
  <c r="W141" i="14" s="1"/>
  <c r="Q141" i="14"/>
  <c r="P141" i="14"/>
  <c r="O141" i="14"/>
  <c r="N141" i="14"/>
  <c r="M141" i="14"/>
  <c r="G141" i="14"/>
  <c r="U140" i="14"/>
  <c r="W140" i="14" s="1"/>
  <c r="Q140" i="14"/>
  <c r="P140" i="14"/>
  <c r="O140" i="14"/>
  <c r="N140" i="14"/>
  <c r="M140" i="14"/>
  <c r="G140" i="14"/>
  <c r="U139" i="14"/>
  <c r="W139" i="14" s="1"/>
  <c r="Q139" i="14"/>
  <c r="P139" i="14"/>
  <c r="O139" i="14"/>
  <c r="N139" i="14"/>
  <c r="M139" i="14"/>
  <c r="J139" i="14"/>
  <c r="H139" i="14"/>
  <c r="G139" i="14"/>
  <c r="F139" i="14"/>
  <c r="E139" i="14"/>
  <c r="D139" i="14"/>
  <c r="C139" i="14"/>
  <c r="B139" i="14"/>
  <c r="U138" i="14"/>
  <c r="W138" i="14" s="1"/>
  <c r="Q138" i="14"/>
  <c r="P138" i="14"/>
  <c r="O138" i="14"/>
  <c r="N138" i="14"/>
  <c r="M138" i="14"/>
  <c r="G138" i="14"/>
  <c r="U137" i="14"/>
  <c r="W137" i="14" s="1"/>
  <c r="Q137" i="14"/>
  <c r="P137" i="14"/>
  <c r="O137" i="14"/>
  <c r="N137" i="14"/>
  <c r="M137" i="14"/>
  <c r="G137" i="14"/>
  <c r="U136" i="14"/>
  <c r="W136" i="14" s="1"/>
  <c r="Q136" i="14"/>
  <c r="P136" i="14"/>
  <c r="O136" i="14"/>
  <c r="N136" i="14"/>
  <c r="M136" i="14"/>
  <c r="J136" i="14"/>
  <c r="H136" i="14"/>
  <c r="G136" i="14"/>
  <c r="F136" i="14"/>
  <c r="E136" i="14"/>
  <c r="D136" i="14"/>
  <c r="C136" i="14"/>
  <c r="B136" i="14"/>
  <c r="U135" i="14"/>
  <c r="W135" i="14" s="1"/>
  <c r="Q135" i="14"/>
  <c r="P135" i="14"/>
  <c r="O135" i="14"/>
  <c r="N135" i="14"/>
  <c r="M135" i="14"/>
  <c r="G135" i="14"/>
  <c r="U134" i="14"/>
  <c r="W134" i="14" s="1"/>
  <c r="Q134" i="14"/>
  <c r="P134" i="14"/>
  <c r="O134" i="14"/>
  <c r="N134" i="14"/>
  <c r="M134" i="14"/>
  <c r="G134" i="14"/>
  <c r="U133" i="14"/>
  <c r="W133" i="14" s="1"/>
  <c r="Q133" i="14"/>
  <c r="P133" i="14"/>
  <c r="O133" i="14"/>
  <c r="N133" i="14"/>
  <c r="M133" i="14"/>
  <c r="J133" i="14"/>
  <c r="H133" i="14"/>
  <c r="G133" i="14"/>
  <c r="F133" i="14"/>
  <c r="E133" i="14"/>
  <c r="D133" i="14"/>
  <c r="C133" i="14"/>
  <c r="B133" i="14"/>
  <c r="U132" i="14"/>
  <c r="W132" i="14" s="1"/>
  <c r="Q132" i="14"/>
  <c r="P132" i="14"/>
  <c r="O132" i="14"/>
  <c r="N132" i="14"/>
  <c r="M132" i="14"/>
  <c r="G132" i="14"/>
  <c r="U131" i="14"/>
  <c r="W131" i="14" s="1"/>
  <c r="Q131" i="14"/>
  <c r="P131" i="14"/>
  <c r="O131" i="14"/>
  <c r="N131" i="14"/>
  <c r="M131" i="14"/>
  <c r="G131" i="14"/>
  <c r="U130" i="14"/>
  <c r="W130" i="14" s="1"/>
  <c r="Q130" i="14"/>
  <c r="P130" i="14"/>
  <c r="O130" i="14"/>
  <c r="N130" i="14"/>
  <c r="M130" i="14"/>
  <c r="J130" i="14"/>
  <c r="H130" i="14"/>
  <c r="G130" i="14"/>
  <c r="F130" i="14"/>
  <c r="E130" i="14"/>
  <c r="D130" i="14"/>
  <c r="C130" i="14"/>
  <c r="B130" i="14"/>
  <c r="U129" i="14"/>
  <c r="W129" i="14" s="1"/>
  <c r="Q129" i="14"/>
  <c r="P129" i="14"/>
  <c r="O129" i="14"/>
  <c r="N129" i="14"/>
  <c r="M129" i="14"/>
  <c r="G129" i="14"/>
  <c r="U128" i="14"/>
  <c r="W128" i="14" s="1"/>
  <c r="Q128" i="14"/>
  <c r="P128" i="14"/>
  <c r="O128" i="14"/>
  <c r="N128" i="14"/>
  <c r="M128" i="14"/>
  <c r="G128" i="14"/>
  <c r="U127" i="14"/>
  <c r="W127" i="14" s="1"/>
  <c r="Q127" i="14"/>
  <c r="P127" i="14"/>
  <c r="O127" i="14"/>
  <c r="N127" i="14"/>
  <c r="M127" i="14"/>
  <c r="J127" i="14"/>
  <c r="H127" i="14"/>
  <c r="G127" i="14"/>
  <c r="F127" i="14"/>
  <c r="E127" i="14"/>
  <c r="D127" i="14"/>
  <c r="C127" i="14"/>
  <c r="B127" i="14"/>
  <c r="U126" i="14"/>
  <c r="W126" i="14" s="1"/>
  <c r="Q126" i="14"/>
  <c r="P126" i="14"/>
  <c r="O126" i="14"/>
  <c r="N126" i="14"/>
  <c r="M126" i="14"/>
  <c r="G126" i="14"/>
  <c r="U125" i="14"/>
  <c r="W125" i="14" s="1"/>
  <c r="Q125" i="14"/>
  <c r="P125" i="14"/>
  <c r="O125" i="14"/>
  <c r="N125" i="14"/>
  <c r="M125" i="14"/>
  <c r="G125" i="14"/>
  <c r="U124" i="14"/>
  <c r="W124" i="14" s="1"/>
  <c r="Q124" i="14"/>
  <c r="P124" i="14"/>
  <c r="O124" i="14"/>
  <c r="N124" i="14"/>
  <c r="M124" i="14"/>
  <c r="J124" i="14"/>
  <c r="H124" i="14"/>
  <c r="G124" i="14"/>
  <c r="F124" i="14"/>
  <c r="E124" i="14"/>
  <c r="D124" i="14"/>
  <c r="C124" i="14"/>
  <c r="B124" i="14"/>
  <c r="U123" i="14"/>
  <c r="W123" i="14" s="1"/>
  <c r="Q123" i="14"/>
  <c r="P123" i="14"/>
  <c r="O123" i="14"/>
  <c r="N123" i="14"/>
  <c r="M123" i="14"/>
  <c r="G123" i="14"/>
  <c r="U122" i="14"/>
  <c r="W122" i="14" s="1"/>
  <c r="Q122" i="14"/>
  <c r="P122" i="14"/>
  <c r="O122" i="14"/>
  <c r="N122" i="14"/>
  <c r="M122" i="14"/>
  <c r="G122" i="14"/>
  <c r="U121" i="14"/>
  <c r="W121" i="14" s="1"/>
  <c r="Q121" i="14"/>
  <c r="P121" i="14"/>
  <c r="O121" i="14"/>
  <c r="N121" i="14"/>
  <c r="M121" i="14"/>
  <c r="J121" i="14"/>
  <c r="H121" i="14"/>
  <c r="G121" i="14"/>
  <c r="F121" i="14"/>
  <c r="E121" i="14"/>
  <c r="D121" i="14"/>
  <c r="C121" i="14"/>
  <c r="B121" i="14"/>
  <c r="U120" i="14"/>
  <c r="W120" i="14" s="1"/>
  <c r="Q120" i="14"/>
  <c r="P120" i="14"/>
  <c r="O120" i="14"/>
  <c r="N120" i="14"/>
  <c r="M120" i="14"/>
  <c r="G120" i="14"/>
  <c r="U119" i="14"/>
  <c r="W119" i="14" s="1"/>
  <c r="Q119" i="14"/>
  <c r="P119" i="14"/>
  <c r="O119" i="14"/>
  <c r="N119" i="14"/>
  <c r="M119" i="14"/>
  <c r="G119" i="14"/>
  <c r="U118" i="14"/>
  <c r="W118" i="14" s="1"/>
  <c r="Q118" i="14"/>
  <c r="P118" i="14"/>
  <c r="O118" i="14"/>
  <c r="N118" i="14"/>
  <c r="M118" i="14"/>
  <c r="J118" i="14"/>
  <c r="H118" i="14"/>
  <c r="G118" i="14"/>
  <c r="F118" i="14"/>
  <c r="E118" i="14"/>
  <c r="D118" i="14"/>
  <c r="C118" i="14"/>
  <c r="B118" i="14"/>
  <c r="U117" i="14"/>
  <c r="W117" i="14" s="1"/>
  <c r="Q117" i="14"/>
  <c r="P117" i="14"/>
  <c r="O117" i="14"/>
  <c r="N117" i="14"/>
  <c r="M117" i="14"/>
  <c r="G117" i="14"/>
  <c r="U116" i="14"/>
  <c r="W116" i="14" s="1"/>
  <c r="Q116" i="14"/>
  <c r="P116" i="14"/>
  <c r="O116" i="14"/>
  <c r="N116" i="14"/>
  <c r="M116" i="14"/>
  <c r="G116" i="14"/>
  <c r="U115" i="14"/>
  <c r="W115" i="14" s="1"/>
  <c r="Q115" i="14"/>
  <c r="P115" i="14"/>
  <c r="O115" i="14"/>
  <c r="N115" i="14"/>
  <c r="M115" i="14"/>
  <c r="J115" i="14"/>
  <c r="H115" i="14"/>
  <c r="G115" i="14"/>
  <c r="F115" i="14"/>
  <c r="E115" i="14"/>
  <c r="D115" i="14"/>
  <c r="C115" i="14"/>
  <c r="B115" i="14"/>
  <c r="U114" i="14"/>
  <c r="W114" i="14" s="1"/>
  <c r="Q114" i="14"/>
  <c r="P114" i="14"/>
  <c r="O114" i="14"/>
  <c r="N114" i="14"/>
  <c r="M114" i="14"/>
  <c r="G114" i="14"/>
  <c r="U113" i="14"/>
  <c r="W113" i="14" s="1"/>
  <c r="Q113" i="14"/>
  <c r="P113" i="14"/>
  <c r="O113" i="14"/>
  <c r="N113" i="14"/>
  <c r="M113" i="14"/>
  <c r="G113" i="14"/>
  <c r="U112" i="14"/>
  <c r="W112" i="14" s="1"/>
  <c r="Q112" i="14"/>
  <c r="P112" i="14"/>
  <c r="O112" i="14"/>
  <c r="N112" i="14"/>
  <c r="M112" i="14"/>
  <c r="J112" i="14"/>
  <c r="H112" i="14"/>
  <c r="G112" i="14"/>
  <c r="F112" i="14"/>
  <c r="E112" i="14"/>
  <c r="D112" i="14"/>
  <c r="C112" i="14"/>
  <c r="B112" i="14"/>
  <c r="U111" i="14"/>
  <c r="W111" i="14" s="1"/>
  <c r="Q111" i="14"/>
  <c r="P111" i="14"/>
  <c r="O111" i="14"/>
  <c r="N111" i="14"/>
  <c r="M111" i="14"/>
  <c r="G111" i="14"/>
  <c r="U110" i="14"/>
  <c r="W110" i="14" s="1"/>
  <c r="Q110" i="14"/>
  <c r="P110" i="14"/>
  <c r="O110" i="14"/>
  <c r="N110" i="14"/>
  <c r="M110" i="14"/>
  <c r="G110" i="14"/>
  <c r="U109" i="14"/>
  <c r="W109" i="14" s="1"/>
  <c r="Q109" i="14"/>
  <c r="P109" i="14"/>
  <c r="O109" i="14"/>
  <c r="N109" i="14"/>
  <c r="M109" i="14"/>
  <c r="J109" i="14"/>
  <c r="H109" i="14"/>
  <c r="G109" i="14"/>
  <c r="F109" i="14"/>
  <c r="E109" i="14"/>
  <c r="D109" i="14"/>
  <c r="C109" i="14"/>
  <c r="B109" i="14"/>
  <c r="U108" i="14"/>
  <c r="W108" i="14" s="1"/>
  <c r="Q108" i="14"/>
  <c r="P108" i="14"/>
  <c r="O108" i="14"/>
  <c r="N108" i="14"/>
  <c r="M108" i="14"/>
  <c r="G108" i="14"/>
  <c r="U107" i="14"/>
  <c r="W107" i="14" s="1"/>
  <c r="Q107" i="14"/>
  <c r="P107" i="14"/>
  <c r="O107" i="14"/>
  <c r="N107" i="14"/>
  <c r="M107" i="14"/>
  <c r="G107" i="14"/>
  <c r="U106" i="14"/>
  <c r="W106" i="14" s="1"/>
  <c r="Q106" i="14"/>
  <c r="P106" i="14"/>
  <c r="O106" i="14"/>
  <c r="N106" i="14"/>
  <c r="M106" i="14"/>
  <c r="J106" i="14"/>
  <c r="H106" i="14"/>
  <c r="G106" i="14"/>
  <c r="F106" i="14"/>
  <c r="E106" i="14"/>
  <c r="D106" i="14"/>
  <c r="C106" i="14"/>
  <c r="B106" i="14"/>
  <c r="U105" i="14"/>
  <c r="W105" i="14" s="1"/>
  <c r="Q105" i="14"/>
  <c r="P105" i="14"/>
  <c r="O105" i="14"/>
  <c r="N105" i="14"/>
  <c r="M105" i="14"/>
  <c r="G105" i="14"/>
  <c r="U104" i="14"/>
  <c r="W104" i="14" s="1"/>
  <c r="Q104" i="14"/>
  <c r="P104" i="14"/>
  <c r="O104" i="14"/>
  <c r="N104" i="14"/>
  <c r="M104" i="14"/>
  <c r="G104" i="14"/>
  <c r="U103" i="14"/>
  <c r="W103" i="14" s="1"/>
  <c r="Q103" i="14"/>
  <c r="P103" i="14"/>
  <c r="O103" i="14"/>
  <c r="N103" i="14"/>
  <c r="M103" i="14"/>
  <c r="J103" i="14"/>
  <c r="H103" i="14"/>
  <c r="G103" i="14"/>
  <c r="F103" i="14"/>
  <c r="E103" i="14"/>
  <c r="D103" i="14"/>
  <c r="C103" i="14"/>
  <c r="B103" i="14"/>
  <c r="U102" i="14"/>
  <c r="W102" i="14" s="1"/>
  <c r="Q102" i="14"/>
  <c r="P102" i="14"/>
  <c r="O102" i="14"/>
  <c r="N102" i="14"/>
  <c r="M102" i="14"/>
  <c r="G102" i="14"/>
  <c r="U101" i="14"/>
  <c r="W101" i="14" s="1"/>
  <c r="Q101" i="14"/>
  <c r="P101" i="14"/>
  <c r="O101" i="14"/>
  <c r="N101" i="14"/>
  <c r="M101" i="14"/>
  <c r="G101" i="14"/>
  <c r="U100" i="14"/>
  <c r="W100" i="14" s="1"/>
  <c r="Q100" i="14"/>
  <c r="P100" i="14"/>
  <c r="O100" i="14"/>
  <c r="N100" i="14"/>
  <c r="M100" i="14"/>
  <c r="J100" i="14"/>
  <c r="H100" i="14"/>
  <c r="G100" i="14"/>
  <c r="F100" i="14"/>
  <c r="E100" i="14"/>
  <c r="D100" i="14"/>
  <c r="C100" i="14"/>
  <c r="B100" i="14"/>
  <c r="U99" i="14"/>
  <c r="W99" i="14" s="1"/>
  <c r="Q99" i="14"/>
  <c r="P99" i="14"/>
  <c r="O99" i="14"/>
  <c r="N99" i="14"/>
  <c r="M99" i="14"/>
  <c r="G99" i="14"/>
  <c r="U98" i="14"/>
  <c r="W98" i="14" s="1"/>
  <c r="Q98" i="14"/>
  <c r="P98" i="14"/>
  <c r="O98" i="14"/>
  <c r="N98" i="14"/>
  <c r="M98" i="14"/>
  <c r="G98" i="14"/>
  <c r="U97" i="14"/>
  <c r="W97" i="14" s="1"/>
  <c r="Q97" i="14"/>
  <c r="P97" i="14"/>
  <c r="O97" i="14"/>
  <c r="N97" i="14"/>
  <c r="M97" i="14"/>
  <c r="J97" i="14"/>
  <c r="H97" i="14"/>
  <c r="G97" i="14"/>
  <c r="F97" i="14"/>
  <c r="E97" i="14"/>
  <c r="D97" i="14"/>
  <c r="C97" i="14"/>
  <c r="B97" i="14"/>
  <c r="U96" i="14"/>
  <c r="W96" i="14" s="1"/>
  <c r="Q96" i="14"/>
  <c r="P96" i="14"/>
  <c r="O96" i="14"/>
  <c r="N96" i="14"/>
  <c r="M96" i="14"/>
  <c r="G96" i="14"/>
  <c r="U95" i="14"/>
  <c r="W95" i="14" s="1"/>
  <c r="Q95" i="14"/>
  <c r="P95" i="14"/>
  <c r="O95" i="14"/>
  <c r="N95" i="14"/>
  <c r="M95" i="14"/>
  <c r="G95" i="14"/>
  <c r="U94" i="14"/>
  <c r="W94" i="14" s="1"/>
  <c r="Q94" i="14"/>
  <c r="P94" i="14"/>
  <c r="O94" i="14"/>
  <c r="N94" i="14"/>
  <c r="M94" i="14"/>
  <c r="J94" i="14"/>
  <c r="H94" i="14"/>
  <c r="G94" i="14"/>
  <c r="F94" i="14"/>
  <c r="E94" i="14"/>
  <c r="D94" i="14"/>
  <c r="C94" i="14"/>
  <c r="B94" i="14"/>
  <c r="U93" i="14"/>
  <c r="W93" i="14" s="1"/>
  <c r="Q93" i="14"/>
  <c r="P93" i="14"/>
  <c r="O93" i="14"/>
  <c r="N93" i="14"/>
  <c r="M93" i="14"/>
  <c r="G93" i="14"/>
  <c r="U92" i="14"/>
  <c r="W92" i="14" s="1"/>
  <c r="Q92" i="14"/>
  <c r="P92" i="14"/>
  <c r="O92" i="14"/>
  <c r="N92" i="14"/>
  <c r="M92" i="14"/>
  <c r="G92" i="14"/>
  <c r="U91" i="14"/>
  <c r="W91" i="14" s="1"/>
  <c r="Q91" i="14"/>
  <c r="P91" i="14"/>
  <c r="O91" i="14"/>
  <c r="N91" i="14"/>
  <c r="M91" i="14"/>
  <c r="J91" i="14"/>
  <c r="H91" i="14"/>
  <c r="G91" i="14"/>
  <c r="F91" i="14"/>
  <c r="E91" i="14"/>
  <c r="D91" i="14"/>
  <c r="C91" i="14"/>
  <c r="B91" i="14"/>
  <c r="U90" i="14"/>
  <c r="W90" i="14" s="1"/>
  <c r="Q90" i="14"/>
  <c r="P90" i="14"/>
  <c r="O90" i="14"/>
  <c r="N90" i="14"/>
  <c r="M90" i="14"/>
  <c r="G90" i="14"/>
  <c r="U89" i="14"/>
  <c r="W89" i="14" s="1"/>
  <c r="Q89" i="14"/>
  <c r="P89" i="14"/>
  <c r="O89" i="14"/>
  <c r="N89" i="14"/>
  <c r="M89" i="14"/>
  <c r="G89" i="14"/>
  <c r="U88" i="14"/>
  <c r="W88" i="14" s="1"/>
  <c r="Q88" i="14"/>
  <c r="P88" i="14"/>
  <c r="O88" i="14"/>
  <c r="N88" i="14"/>
  <c r="M88" i="14"/>
  <c r="J88" i="14"/>
  <c r="H88" i="14"/>
  <c r="G88" i="14"/>
  <c r="F88" i="14"/>
  <c r="E88" i="14"/>
  <c r="D88" i="14"/>
  <c r="C88" i="14"/>
  <c r="B88" i="14"/>
  <c r="U87" i="14"/>
  <c r="W87" i="14" s="1"/>
  <c r="Q87" i="14"/>
  <c r="P87" i="14"/>
  <c r="O87" i="14"/>
  <c r="N87" i="14"/>
  <c r="M87" i="14"/>
  <c r="G87" i="14"/>
  <c r="U86" i="14"/>
  <c r="W86" i="14" s="1"/>
  <c r="Q86" i="14"/>
  <c r="P86" i="14"/>
  <c r="O86" i="14"/>
  <c r="N86" i="14"/>
  <c r="M86" i="14"/>
  <c r="G86" i="14"/>
  <c r="U85" i="14"/>
  <c r="W85" i="14" s="1"/>
  <c r="Q85" i="14"/>
  <c r="P85" i="14"/>
  <c r="O85" i="14"/>
  <c r="N85" i="14"/>
  <c r="M85" i="14"/>
  <c r="J85" i="14"/>
  <c r="H85" i="14"/>
  <c r="G85" i="14"/>
  <c r="F85" i="14"/>
  <c r="E85" i="14"/>
  <c r="D85" i="14"/>
  <c r="C85" i="14"/>
  <c r="B85" i="14"/>
  <c r="U84" i="14"/>
  <c r="W84" i="14" s="1"/>
  <c r="Q84" i="14"/>
  <c r="P84" i="14"/>
  <c r="O84" i="14"/>
  <c r="N84" i="14"/>
  <c r="M84" i="14"/>
  <c r="G84" i="14"/>
  <c r="U83" i="14"/>
  <c r="W83" i="14" s="1"/>
  <c r="Q83" i="14"/>
  <c r="P83" i="14"/>
  <c r="O83" i="14"/>
  <c r="N83" i="14"/>
  <c r="M83" i="14"/>
  <c r="G83" i="14"/>
  <c r="U82" i="14"/>
  <c r="W82" i="14" s="1"/>
  <c r="Q82" i="14"/>
  <c r="P82" i="14"/>
  <c r="O82" i="14"/>
  <c r="N82" i="14"/>
  <c r="M82" i="14"/>
  <c r="J82" i="14"/>
  <c r="H82" i="14"/>
  <c r="G82" i="14"/>
  <c r="F82" i="14"/>
  <c r="E82" i="14"/>
  <c r="D82" i="14"/>
  <c r="C82" i="14"/>
  <c r="B82" i="14"/>
  <c r="U81" i="14"/>
  <c r="W81" i="14" s="1"/>
  <c r="Q81" i="14"/>
  <c r="P81" i="14"/>
  <c r="O81" i="14"/>
  <c r="N81" i="14"/>
  <c r="M81" i="14"/>
  <c r="G81" i="14"/>
  <c r="U80" i="14"/>
  <c r="W80" i="14" s="1"/>
  <c r="Q80" i="14"/>
  <c r="P80" i="14"/>
  <c r="O80" i="14"/>
  <c r="N80" i="14"/>
  <c r="M80" i="14"/>
  <c r="G80" i="14"/>
  <c r="U79" i="14"/>
  <c r="W79" i="14" s="1"/>
  <c r="Q79" i="14"/>
  <c r="P79" i="14"/>
  <c r="O79" i="14"/>
  <c r="N79" i="14"/>
  <c r="M79" i="14"/>
  <c r="J79" i="14"/>
  <c r="H79" i="14"/>
  <c r="G79" i="14"/>
  <c r="F79" i="14"/>
  <c r="E79" i="14"/>
  <c r="D79" i="14"/>
  <c r="C79" i="14"/>
  <c r="B79" i="14"/>
  <c r="U78" i="14"/>
  <c r="W78" i="14" s="1"/>
  <c r="Q78" i="14"/>
  <c r="P78" i="14"/>
  <c r="O78" i="14"/>
  <c r="N78" i="14"/>
  <c r="M78" i="14"/>
  <c r="G78" i="14"/>
  <c r="U77" i="14"/>
  <c r="W77" i="14" s="1"/>
  <c r="Q77" i="14"/>
  <c r="P77" i="14"/>
  <c r="O77" i="14"/>
  <c r="N77" i="14"/>
  <c r="M77" i="14"/>
  <c r="G77" i="14"/>
  <c r="U76" i="14"/>
  <c r="W76" i="14" s="1"/>
  <c r="Q76" i="14"/>
  <c r="P76" i="14"/>
  <c r="O76" i="14"/>
  <c r="N76" i="14"/>
  <c r="M76" i="14"/>
  <c r="J76" i="14"/>
  <c r="H76" i="14"/>
  <c r="G76" i="14"/>
  <c r="F76" i="14"/>
  <c r="E76" i="14"/>
  <c r="D76" i="14"/>
  <c r="C76" i="14"/>
  <c r="B76" i="14"/>
  <c r="U75" i="14"/>
  <c r="W75" i="14" s="1"/>
  <c r="Q75" i="14"/>
  <c r="P75" i="14"/>
  <c r="O75" i="14"/>
  <c r="N75" i="14"/>
  <c r="M75" i="14"/>
  <c r="G75" i="14"/>
  <c r="U74" i="14"/>
  <c r="W74" i="14" s="1"/>
  <c r="Q74" i="14"/>
  <c r="P74" i="14"/>
  <c r="O74" i="14"/>
  <c r="N74" i="14"/>
  <c r="M74" i="14"/>
  <c r="G74" i="14"/>
  <c r="U73" i="14"/>
  <c r="W73" i="14" s="1"/>
  <c r="Q73" i="14"/>
  <c r="P73" i="14"/>
  <c r="O73" i="14"/>
  <c r="N73" i="14"/>
  <c r="M73" i="14"/>
  <c r="J73" i="14"/>
  <c r="H73" i="14"/>
  <c r="G73" i="14"/>
  <c r="F73" i="14"/>
  <c r="E73" i="14"/>
  <c r="D73" i="14"/>
  <c r="C73" i="14"/>
  <c r="B73" i="14"/>
  <c r="U72" i="14"/>
  <c r="W72" i="14" s="1"/>
  <c r="Q72" i="14"/>
  <c r="P72" i="14"/>
  <c r="O72" i="14"/>
  <c r="N72" i="14"/>
  <c r="M72" i="14"/>
  <c r="G72" i="14"/>
  <c r="U71" i="14"/>
  <c r="W71" i="14" s="1"/>
  <c r="Q71" i="14"/>
  <c r="P71" i="14"/>
  <c r="O71" i="14"/>
  <c r="N71" i="14"/>
  <c r="M71" i="14"/>
  <c r="G71" i="14"/>
  <c r="U70" i="14"/>
  <c r="W70" i="14" s="1"/>
  <c r="Q70" i="14"/>
  <c r="P70" i="14"/>
  <c r="O70" i="14"/>
  <c r="N70" i="14"/>
  <c r="M70" i="14"/>
  <c r="J70" i="14"/>
  <c r="H70" i="14"/>
  <c r="G70" i="14"/>
  <c r="F70" i="14"/>
  <c r="E70" i="14"/>
  <c r="D70" i="14"/>
  <c r="C70" i="14"/>
  <c r="B70" i="14"/>
  <c r="U69" i="14"/>
  <c r="W69" i="14" s="1"/>
  <c r="Q69" i="14"/>
  <c r="P69" i="14"/>
  <c r="O69" i="14"/>
  <c r="N69" i="14"/>
  <c r="M69" i="14"/>
  <c r="G69" i="14"/>
  <c r="U68" i="14"/>
  <c r="W68" i="14" s="1"/>
  <c r="Q68" i="14"/>
  <c r="P68" i="14"/>
  <c r="O68" i="14"/>
  <c r="N68" i="14"/>
  <c r="M68" i="14"/>
  <c r="G68" i="14"/>
  <c r="U67" i="14"/>
  <c r="W67" i="14" s="1"/>
  <c r="Q67" i="14"/>
  <c r="P67" i="14"/>
  <c r="O67" i="14"/>
  <c r="N67" i="14"/>
  <c r="M67" i="14"/>
  <c r="J67" i="14"/>
  <c r="H67" i="14"/>
  <c r="G67" i="14"/>
  <c r="F67" i="14"/>
  <c r="E67" i="14"/>
  <c r="D67" i="14"/>
  <c r="C67" i="14"/>
  <c r="B67" i="14"/>
  <c r="U66" i="14"/>
  <c r="W66" i="14" s="1"/>
  <c r="Q66" i="14"/>
  <c r="P66" i="14"/>
  <c r="O66" i="14"/>
  <c r="N66" i="14"/>
  <c r="M66" i="14"/>
  <c r="G66" i="14"/>
  <c r="U65" i="14"/>
  <c r="W65" i="14" s="1"/>
  <c r="Q65" i="14"/>
  <c r="P65" i="14"/>
  <c r="O65" i="14"/>
  <c r="N65" i="14"/>
  <c r="M65" i="14"/>
  <c r="G65" i="14"/>
  <c r="U64" i="14"/>
  <c r="W64" i="14" s="1"/>
  <c r="Q64" i="14"/>
  <c r="P64" i="14"/>
  <c r="O64" i="14"/>
  <c r="N64" i="14"/>
  <c r="M64" i="14"/>
  <c r="J64" i="14"/>
  <c r="H64" i="14"/>
  <c r="G64" i="14"/>
  <c r="F64" i="14"/>
  <c r="E64" i="14"/>
  <c r="D64" i="14"/>
  <c r="C64" i="14"/>
  <c r="B64" i="14"/>
  <c r="U63" i="14"/>
  <c r="W63" i="14" s="1"/>
  <c r="Q63" i="14"/>
  <c r="P63" i="14"/>
  <c r="O63" i="14"/>
  <c r="N63" i="14"/>
  <c r="M63" i="14"/>
  <c r="G63" i="14"/>
  <c r="U62" i="14"/>
  <c r="W62" i="14" s="1"/>
  <c r="Q62" i="14"/>
  <c r="P62" i="14"/>
  <c r="O62" i="14"/>
  <c r="N62" i="14"/>
  <c r="M62" i="14"/>
  <c r="G62" i="14"/>
  <c r="U61" i="14"/>
  <c r="W61" i="14" s="1"/>
  <c r="Q61" i="14"/>
  <c r="P61" i="14"/>
  <c r="O61" i="14"/>
  <c r="N61" i="14"/>
  <c r="M61" i="14"/>
  <c r="J61" i="14"/>
  <c r="H61" i="14"/>
  <c r="G61" i="14"/>
  <c r="F61" i="14"/>
  <c r="E61" i="14"/>
  <c r="D61" i="14"/>
  <c r="C61" i="14"/>
  <c r="B61" i="14"/>
  <c r="U60" i="14"/>
  <c r="W60" i="14" s="1"/>
  <c r="Q60" i="14"/>
  <c r="P60" i="14"/>
  <c r="O60" i="14"/>
  <c r="N60" i="14"/>
  <c r="M60" i="14"/>
  <c r="G60" i="14"/>
  <c r="U59" i="14"/>
  <c r="W59" i="14" s="1"/>
  <c r="Q59" i="14"/>
  <c r="P59" i="14"/>
  <c r="O59" i="14"/>
  <c r="N59" i="14"/>
  <c r="M59" i="14"/>
  <c r="G59" i="14"/>
  <c r="U58" i="14"/>
  <c r="W58" i="14" s="1"/>
  <c r="Q58" i="14"/>
  <c r="P58" i="14"/>
  <c r="O58" i="14"/>
  <c r="N58" i="14"/>
  <c r="M58" i="14"/>
  <c r="J58" i="14"/>
  <c r="H58" i="14"/>
  <c r="G58" i="14"/>
  <c r="F58" i="14"/>
  <c r="E58" i="14"/>
  <c r="D58" i="14"/>
  <c r="C58" i="14"/>
  <c r="B58" i="14"/>
  <c r="U57" i="14"/>
  <c r="W57" i="14" s="1"/>
  <c r="Q57" i="14"/>
  <c r="P57" i="14"/>
  <c r="O57" i="14"/>
  <c r="N57" i="14"/>
  <c r="M57" i="14"/>
  <c r="G57" i="14"/>
  <c r="U56" i="14"/>
  <c r="W56" i="14" s="1"/>
  <c r="Q56" i="14"/>
  <c r="P56" i="14"/>
  <c r="O56" i="14"/>
  <c r="N56" i="14"/>
  <c r="M56" i="14"/>
  <c r="G56" i="14"/>
  <c r="U55" i="14"/>
  <c r="W55" i="14" s="1"/>
  <c r="Q55" i="14"/>
  <c r="P55" i="14"/>
  <c r="O55" i="14"/>
  <c r="N55" i="14"/>
  <c r="M55" i="14"/>
  <c r="J55" i="14"/>
  <c r="H55" i="14"/>
  <c r="G55" i="14"/>
  <c r="F55" i="14"/>
  <c r="E55" i="14"/>
  <c r="D55" i="14"/>
  <c r="C55" i="14"/>
  <c r="B55" i="14"/>
  <c r="U54" i="14"/>
  <c r="W54" i="14" s="1"/>
  <c r="Q54" i="14"/>
  <c r="P54" i="14"/>
  <c r="O54" i="14"/>
  <c r="N54" i="14"/>
  <c r="M54" i="14"/>
  <c r="G54" i="14"/>
  <c r="U53" i="14"/>
  <c r="W53" i="14" s="1"/>
  <c r="Q53" i="14"/>
  <c r="P53" i="14"/>
  <c r="O53" i="14"/>
  <c r="N53" i="14"/>
  <c r="M53" i="14"/>
  <c r="G53" i="14"/>
  <c r="U52" i="14"/>
  <c r="W52" i="14" s="1"/>
  <c r="Q52" i="14"/>
  <c r="P52" i="14"/>
  <c r="O52" i="14"/>
  <c r="N52" i="14"/>
  <c r="M52" i="14"/>
  <c r="J52" i="14"/>
  <c r="H52" i="14"/>
  <c r="G52" i="14"/>
  <c r="F52" i="14"/>
  <c r="E52" i="14"/>
  <c r="D52" i="14"/>
  <c r="C52" i="14"/>
  <c r="B52" i="14"/>
  <c r="U51" i="14"/>
  <c r="W51" i="14" s="1"/>
  <c r="Q51" i="14"/>
  <c r="P51" i="14"/>
  <c r="O51" i="14"/>
  <c r="N51" i="14"/>
  <c r="M51" i="14"/>
  <c r="G51" i="14"/>
  <c r="U50" i="14"/>
  <c r="W50" i="14" s="1"/>
  <c r="Q50" i="14"/>
  <c r="P50" i="14"/>
  <c r="O50" i="14"/>
  <c r="N50" i="14"/>
  <c r="M50" i="14"/>
  <c r="G50" i="14"/>
  <c r="U49" i="14"/>
  <c r="W49" i="14" s="1"/>
  <c r="Q49" i="14"/>
  <c r="P49" i="14"/>
  <c r="O49" i="14"/>
  <c r="N49" i="14"/>
  <c r="M49" i="14"/>
  <c r="J49" i="14"/>
  <c r="H49" i="14"/>
  <c r="G49" i="14"/>
  <c r="F49" i="14"/>
  <c r="E49" i="14"/>
  <c r="D49" i="14"/>
  <c r="C49" i="14"/>
  <c r="B49" i="14"/>
  <c r="U48" i="14"/>
  <c r="W48" i="14" s="1"/>
  <c r="Q48" i="14"/>
  <c r="P48" i="14"/>
  <c r="O48" i="14"/>
  <c r="N48" i="14"/>
  <c r="M48" i="14"/>
  <c r="G48" i="14"/>
  <c r="U47" i="14"/>
  <c r="W47" i="14" s="1"/>
  <c r="Q47" i="14"/>
  <c r="P47" i="14"/>
  <c r="O47" i="14"/>
  <c r="N47" i="14"/>
  <c r="M47" i="14"/>
  <c r="G47" i="14"/>
  <c r="U46" i="14"/>
  <c r="W46" i="14" s="1"/>
  <c r="Q46" i="14"/>
  <c r="P46" i="14"/>
  <c r="O46" i="14"/>
  <c r="N46" i="14"/>
  <c r="M46" i="14"/>
  <c r="J46" i="14"/>
  <c r="H46" i="14"/>
  <c r="G46" i="14"/>
  <c r="F46" i="14"/>
  <c r="E46" i="14"/>
  <c r="D46" i="14"/>
  <c r="C46" i="14"/>
  <c r="B46" i="14"/>
  <c r="U45" i="14"/>
  <c r="W45" i="14" s="1"/>
  <c r="Q45" i="14"/>
  <c r="P45" i="14"/>
  <c r="O45" i="14"/>
  <c r="N45" i="14"/>
  <c r="M45" i="14"/>
  <c r="G45" i="14"/>
  <c r="U44" i="14"/>
  <c r="W44" i="14" s="1"/>
  <c r="Q44" i="14"/>
  <c r="P44" i="14"/>
  <c r="O44" i="14"/>
  <c r="N44" i="14"/>
  <c r="M44" i="14"/>
  <c r="G44" i="14"/>
  <c r="U43" i="14"/>
  <c r="W43" i="14" s="1"/>
  <c r="Q43" i="14"/>
  <c r="P43" i="14"/>
  <c r="O43" i="14"/>
  <c r="N43" i="14"/>
  <c r="M43" i="14"/>
  <c r="J43" i="14"/>
  <c r="H43" i="14"/>
  <c r="G43" i="14"/>
  <c r="F43" i="14"/>
  <c r="E43" i="14"/>
  <c r="D43" i="14"/>
  <c r="C43" i="14"/>
  <c r="B43" i="14"/>
  <c r="U42" i="14"/>
  <c r="W42" i="14" s="1"/>
  <c r="Q42" i="14"/>
  <c r="P42" i="14"/>
  <c r="O42" i="14"/>
  <c r="N42" i="14"/>
  <c r="M42" i="14"/>
  <c r="G42" i="14"/>
  <c r="U41" i="14"/>
  <c r="W41" i="14" s="1"/>
  <c r="Q41" i="14"/>
  <c r="P41" i="14"/>
  <c r="O41" i="14"/>
  <c r="N41" i="14"/>
  <c r="M41" i="14"/>
  <c r="G41" i="14"/>
  <c r="U40" i="14"/>
  <c r="W40" i="14" s="1"/>
  <c r="Q40" i="14"/>
  <c r="P40" i="14"/>
  <c r="O40" i="14"/>
  <c r="N40" i="14"/>
  <c r="M40" i="14"/>
  <c r="J40" i="14"/>
  <c r="H40" i="14"/>
  <c r="G40" i="14"/>
  <c r="F40" i="14"/>
  <c r="E40" i="14"/>
  <c r="D40" i="14"/>
  <c r="C40" i="14"/>
  <c r="B40" i="14"/>
  <c r="U39" i="14"/>
  <c r="W39" i="14" s="1"/>
  <c r="Q39" i="14"/>
  <c r="P39" i="14"/>
  <c r="O39" i="14"/>
  <c r="N39" i="14"/>
  <c r="M39" i="14"/>
  <c r="G39" i="14"/>
  <c r="U38" i="14"/>
  <c r="W38" i="14" s="1"/>
  <c r="Q38" i="14"/>
  <c r="P38" i="14"/>
  <c r="O38" i="14"/>
  <c r="N38" i="14"/>
  <c r="M38" i="14"/>
  <c r="G38" i="14"/>
  <c r="U37" i="14"/>
  <c r="W37" i="14" s="1"/>
  <c r="Q37" i="14"/>
  <c r="P37" i="14"/>
  <c r="O37" i="14"/>
  <c r="N37" i="14"/>
  <c r="M37" i="14"/>
  <c r="J37" i="14"/>
  <c r="H37" i="14"/>
  <c r="G37" i="14"/>
  <c r="F37" i="14"/>
  <c r="E37" i="14"/>
  <c r="D37" i="14"/>
  <c r="C37" i="14"/>
  <c r="B37" i="14"/>
  <c r="U36" i="14"/>
  <c r="W36" i="14" s="1"/>
  <c r="Q36" i="14"/>
  <c r="P36" i="14"/>
  <c r="O36" i="14"/>
  <c r="N36" i="14"/>
  <c r="M36" i="14"/>
  <c r="G36" i="14"/>
  <c r="U35" i="14"/>
  <c r="W35" i="14" s="1"/>
  <c r="Q35" i="14"/>
  <c r="P35" i="14"/>
  <c r="O35" i="14"/>
  <c r="N35" i="14"/>
  <c r="M35" i="14"/>
  <c r="G35" i="14"/>
  <c r="U34" i="14"/>
  <c r="W34" i="14" s="1"/>
  <c r="Q34" i="14"/>
  <c r="P34" i="14"/>
  <c r="O34" i="14"/>
  <c r="N34" i="14"/>
  <c r="M34" i="14"/>
  <c r="J34" i="14"/>
  <c r="H34" i="14"/>
  <c r="G34" i="14"/>
  <c r="F34" i="14"/>
  <c r="E34" i="14"/>
  <c r="D34" i="14"/>
  <c r="C34" i="14"/>
  <c r="B34" i="14"/>
  <c r="U33" i="14"/>
  <c r="W33" i="14" s="1"/>
  <c r="Q33" i="14"/>
  <c r="P33" i="14"/>
  <c r="O33" i="14"/>
  <c r="N33" i="14"/>
  <c r="M33" i="14"/>
  <c r="G33" i="14"/>
  <c r="U32" i="14"/>
  <c r="W32" i="14" s="1"/>
  <c r="Q32" i="14"/>
  <c r="P32" i="14"/>
  <c r="O32" i="14"/>
  <c r="N32" i="14"/>
  <c r="M32" i="14"/>
  <c r="G32" i="14"/>
  <c r="U31" i="14"/>
  <c r="W31" i="14" s="1"/>
  <c r="Q31" i="14"/>
  <c r="P31" i="14"/>
  <c r="O31" i="14"/>
  <c r="N31" i="14"/>
  <c r="M31" i="14"/>
  <c r="J31" i="14"/>
  <c r="H31" i="14"/>
  <c r="G31" i="14"/>
  <c r="F31" i="14"/>
  <c r="E31" i="14"/>
  <c r="D31" i="14"/>
  <c r="C31" i="14"/>
  <c r="B31" i="14"/>
  <c r="U30" i="14"/>
  <c r="W30" i="14" s="1"/>
  <c r="Q30" i="14"/>
  <c r="P30" i="14"/>
  <c r="O30" i="14"/>
  <c r="N30" i="14"/>
  <c r="M30" i="14"/>
  <c r="G30" i="14"/>
  <c r="U29" i="14"/>
  <c r="W29" i="14" s="1"/>
  <c r="Q29" i="14"/>
  <c r="P29" i="14"/>
  <c r="O29" i="14"/>
  <c r="N29" i="14"/>
  <c r="M29" i="14"/>
  <c r="G29" i="14"/>
  <c r="U28" i="14"/>
  <c r="W28" i="14" s="1"/>
  <c r="Q28" i="14"/>
  <c r="P28" i="14"/>
  <c r="O28" i="14"/>
  <c r="N28" i="14"/>
  <c r="M28" i="14"/>
  <c r="J28" i="14"/>
  <c r="H28" i="14"/>
  <c r="G28" i="14"/>
  <c r="F28" i="14"/>
  <c r="E28" i="14"/>
  <c r="D28" i="14"/>
  <c r="C28" i="14"/>
  <c r="B28" i="14"/>
  <c r="U27" i="14"/>
  <c r="W27" i="14" s="1"/>
  <c r="Q27" i="14"/>
  <c r="P27" i="14"/>
  <c r="O27" i="14"/>
  <c r="N27" i="14"/>
  <c r="M27" i="14"/>
  <c r="G27" i="14"/>
  <c r="U26" i="14"/>
  <c r="W26" i="14" s="1"/>
  <c r="Q26" i="14"/>
  <c r="P26" i="14"/>
  <c r="O26" i="14"/>
  <c r="N26" i="14"/>
  <c r="M26" i="14"/>
  <c r="G26" i="14"/>
  <c r="U25" i="14"/>
  <c r="W25" i="14" s="1"/>
  <c r="Q25" i="14"/>
  <c r="P25" i="14"/>
  <c r="O25" i="14"/>
  <c r="N25" i="14"/>
  <c r="M25" i="14"/>
  <c r="J25" i="14"/>
  <c r="H25" i="14"/>
  <c r="G25" i="14"/>
  <c r="F25" i="14"/>
  <c r="E25" i="14"/>
  <c r="D25" i="14"/>
  <c r="C25" i="14"/>
  <c r="B25" i="14"/>
  <c r="U24" i="14"/>
  <c r="W24" i="14" s="1"/>
  <c r="Q24" i="14"/>
  <c r="P24" i="14"/>
  <c r="O24" i="14"/>
  <c r="N24" i="14"/>
  <c r="M24" i="14"/>
  <c r="G24" i="14"/>
  <c r="U23" i="14"/>
  <c r="W23" i="14" s="1"/>
  <c r="Q23" i="14"/>
  <c r="P23" i="14"/>
  <c r="O23" i="14"/>
  <c r="N23" i="14"/>
  <c r="M23" i="14"/>
  <c r="G23" i="14"/>
  <c r="U22" i="14"/>
  <c r="W22" i="14" s="1"/>
  <c r="Q22" i="14"/>
  <c r="P22" i="14"/>
  <c r="O22" i="14"/>
  <c r="N22" i="14"/>
  <c r="M22" i="14"/>
  <c r="J22" i="14"/>
  <c r="H22" i="14"/>
  <c r="G22" i="14"/>
  <c r="F22" i="14"/>
  <c r="E22" i="14"/>
  <c r="D22" i="14"/>
  <c r="C22" i="14"/>
  <c r="B22" i="14"/>
  <c r="U21" i="14"/>
  <c r="W21" i="14" s="1"/>
  <c r="Q21" i="14"/>
  <c r="P21" i="14"/>
  <c r="O21" i="14"/>
  <c r="N21" i="14"/>
  <c r="M21" i="14"/>
  <c r="G21" i="14"/>
  <c r="U20" i="14"/>
  <c r="W20" i="14" s="1"/>
  <c r="Q20" i="14"/>
  <c r="P20" i="14"/>
  <c r="O20" i="14"/>
  <c r="N20" i="14"/>
  <c r="M20" i="14"/>
  <c r="G20" i="14"/>
  <c r="U19" i="14"/>
  <c r="W19" i="14" s="1"/>
  <c r="Q19" i="14"/>
  <c r="P19" i="14"/>
  <c r="O19" i="14"/>
  <c r="N19" i="14"/>
  <c r="M19" i="14"/>
  <c r="J19" i="14"/>
  <c r="H19" i="14"/>
  <c r="G19" i="14"/>
  <c r="F19" i="14"/>
  <c r="E19" i="14"/>
  <c r="D19" i="14"/>
  <c r="C19" i="14"/>
  <c r="B19" i="14"/>
  <c r="U18" i="14"/>
  <c r="W18" i="14" s="1"/>
  <c r="Q18" i="14"/>
  <c r="P18" i="14"/>
  <c r="O18" i="14"/>
  <c r="N18" i="14"/>
  <c r="M18" i="14"/>
  <c r="G18" i="14"/>
  <c r="U17" i="14"/>
  <c r="W17" i="14" s="1"/>
  <c r="Q17" i="14"/>
  <c r="P17" i="14"/>
  <c r="O17" i="14"/>
  <c r="N17" i="14"/>
  <c r="M17" i="14"/>
  <c r="G17" i="14"/>
  <c r="U16" i="14"/>
  <c r="W16" i="14" s="1"/>
  <c r="Q16" i="14"/>
  <c r="P16" i="14"/>
  <c r="O16" i="14"/>
  <c r="N16" i="14"/>
  <c r="M16" i="14"/>
  <c r="J16" i="14"/>
  <c r="H16" i="14"/>
  <c r="G16" i="14"/>
  <c r="F16" i="14"/>
  <c r="E16" i="14"/>
  <c r="D16" i="14"/>
  <c r="C16" i="14"/>
  <c r="B16" i="14"/>
  <c r="U15" i="14"/>
  <c r="W15" i="14" s="1"/>
  <c r="Q15" i="14"/>
  <c r="P15" i="14"/>
  <c r="O15" i="14"/>
  <c r="N15" i="14"/>
  <c r="M15" i="14"/>
  <c r="G15" i="14"/>
  <c r="U14" i="14"/>
  <c r="W14" i="14" s="1"/>
  <c r="Q14" i="14"/>
  <c r="P14" i="14"/>
  <c r="O14" i="14"/>
  <c r="N14" i="14"/>
  <c r="M14" i="14"/>
  <c r="G14" i="14"/>
  <c r="U13" i="14"/>
  <c r="W13" i="14" s="1"/>
  <c r="Q13" i="14"/>
  <c r="P13" i="14"/>
  <c r="O13" i="14"/>
  <c r="N13" i="14"/>
  <c r="M13" i="14"/>
  <c r="J13" i="14"/>
  <c r="H13" i="14"/>
  <c r="G13" i="14"/>
  <c r="F13" i="14"/>
  <c r="E13" i="14"/>
  <c r="D13" i="14"/>
  <c r="C13" i="14"/>
  <c r="B13" i="14"/>
  <c r="U12" i="14"/>
  <c r="W12" i="14" s="1"/>
  <c r="Q12" i="14"/>
  <c r="P12" i="14"/>
  <c r="O12" i="14"/>
  <c r="N12" i="14"/>
  <c r="M12" i="14"/>
  <c r="G12" i="14"/>
  <c r="U11" i="14"/>
  <c r="W11" i="14" s="1"/>
  <c r="Q11" i="14"/>
  <c r="P11" i="14"/>
  <c r="O11" i="14"/>
  <c r="N11" i="14"/>
  <c r="M11" i="14"/>
  <c r="G11" i="14"/>
  <c r="U10" i="14"/>
  <c r="W10" i="14" s="1"/>
  <c r="Q10" i="14"/>
  <c r="P10" i="14"/>
  <c r="O10" i="14"/>
  <c r="N10" i="14"/>
  <c r="M10" i="14"/>
  <c r="J10" i="14"/>
  <c r="H10" i="14"/>
  <c r="G10" i="14"/>
  <c r="F10" i="14"/>
  <c r="E10" i="14"/>
  <c r="D10" i="14"/>
  <c r="C10" i="14"/>
  <c r="B10" i="14"/>
  <c r="D6" i="14"/>
  <c r="A6" i="14"/>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06" i="12"/>
  <c r="O509" i="12"/>
  <c r="O512" i="12"/>
  <c r="O515"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Q521" i="12"/>
  <c r="R521" i="12" s="1"/>
  <c r="Q524" i="12"/>
  <c r="R524" i="12" s="1"/>
  <c r="Q527" i="12"/>
  <c r="R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Y518" i="12"/>
  <c r="X518" i="12" s="1"/>
  <c r="U527" i="12"/>
  <c r="U512" i="12"/>
  <c r="V512" i="12" s="1"/>
  <c r="Y509" i="12"/>
  <c r="X509" i="12"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Q518" i="12"/>
  <c r="V527" i="12"/>
  <c r="AQ527" i="12"/>
  <c r="V524" i="12"/>
  <c r="AQ524" i="12"/>
  <c r="V500" i="12"/>
  <c r="AQ500" i="12"/>
  <c r="V503" i="12"/>
  <c r="AQ503" i="12"/>
  <c r="V497" i="12"/>
  <c r="AQ497" i="12"/>
  <c r="AQ509" i="12"/>
  <c r="AQ515" i="12"/>
  <c r="AR515" i="12" s="1"/>
  <c r="AQ506" i="12"/>
  <c r="AR506" i="12" s="1"/>
  <c r="AQ512" i="12"/>
  <c r="O500" i="12"/>
  <c r="R500" i="12" s="1"/>
  <c r="O503" i="12"/>
  <c r="R503" i="12" s="1"/>
  <c r="O497" i="12"/>
  <c r="R497" i="12" s="1"/>
  <c r="C503" i="12"/>
  <c r="E503" i="12"/>
  <c r="C506" i="12"/>
  <c r="E506" i="12"/>
  <c r="C497" i="12"/>
  <c r="E497" i="12"/>
  <c r="C500" i="12"/>
  <c r="E500" i="12"/>
  <c r="R514" i="7" l="1"/>
  <c r="R514" i="14"/>
  <c r="R505" i="7"/>
  <c r="R505" i="14"/>
  <c r="AR521" i="12"/>
  <c r="AS521" i="12"/>
  <c r="AT521" i="12" s="1"/>
  <c r="AR527" i="12"/>
  <c r="AS527" i="12"/>
  <c r="AT527" i="12" s="1"/>
  <c r="AR518" i="12"/>
  <c r="AS518" i="12"/>
  <c r="AT518" i="12" s="1"/>
  <c r="AR524" i="12"/>
  <c r="AS524" i="12"/>
  <c r="AT524" i="12" s="1"/>
  <c r="AR503" i="12"/>
  <c r="AS503" i="12"/>
  <c r="AT503" i="12" s="1"/>
  <c r="I502" i="14" s="1"/>
  <c r="AS500" i="12"/>
  <c r="AT500" i="12" s="1"/>
  <c r="I499" i="14" s="1"/>
  <c r="AR500" i="12"/>
  <c r="AS497" i="12"/>
  <c r="AT497" i="12" s="1"/>
  <c r="I496" i="14" s="1"/>
  <c r="AR497" i="12"/>
  <c r="AS515" i="12"/>
  <c r="AT515" i="12" s="1"/>
  <c r="I514" i="14" s="1"/>
  <c r="AR509" i="12"/>
  <c r="AS509" i="12"/>
  <c r="AT509" i="12" s="1"/>
  <c r="I508" i="14" s="1"/>
  <c r="AS506" i="12"/>
  <c r="AT506" i="12" s="1"/>
  <c r="I505" i="14" s="1"/>
  <c r="AR512" i="12"/>
  <c r="AS512" i="12"/>
  <c r="AT512" i="12" s="1"/>
  <c r="I511" i="14" s="1"/>
  <c r="K466" i="7"/>
  <c r="R499" i="7" l="1"/>
  <c r="R499" i="14"/>
  <c r="R502" i="7"/>
  <c r="R502" i="14"/>
  <c r="R511" i="7"/>
  <c r="R511" i="14"/>
  <c r="R508" i="7"/>
  <c r="R508" i="14"/>
  <c r="R496" i="7"/>
  <c r="R496" i="14"/>
  <c r="R517" i="7"/>
  <c r="R517" i="14"/>
  <c r="R523" i="7"/>
  <c r="R523" i="14"/>
  <c r="I526" i="14"/>
  <c r="I526" i="7"/>
  <c r="I526" i="8"/>
  <c r="K526" i="8" s="1"/>
  <c r="I523" i="14"/>
  <c r="I523" i="8"/>
  <c r="K523" i="8" s="1"/>
  <c r="I523" i="7"/>
  <c r="R526" i="7"/>
  <c r="R526" i="14"/>
  <c r="I517" i="14"/>
  <c r="I517" i="7"/>
  <c r="I517" i="8"/>
  <c r="K517" i="8" s="1"/>
  <c r="I520" i="14"/>
  <c r="I520" i="7"/>
  <c r="I520" i="8"/>
  <c r="K520" i="8" s="1"/>
  <c r="R520" i="7"/>
  <c r="R520" i="14"/>
  <c r="I514" i="7"/>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38" i="12" l="1"/>
  <c r="R398" i="12"/>
  <c r="R482" i="12"/>
  <c r="R380" i="12"/>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V464" i="12" s="1"/>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V440" i="12" s="1"/>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V392" i="12" s="1"/>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04" i="12"/>
  <c r="V419" i="12"/>
  <c r="V395" i="12"/>
  <c r="V362" i="12"/>
  <c r="V350"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AQ491" i="12"/>
  <c r="AR491" i="12" s="1"/>
  <c r="V491" i="12"/>
  <c r="AQ485" i="12"/>
  <c r="AR485" i="12" s="1"/>
  <c r="AQ482" i="12"/>
  <c r="AR482" i="12" s="1"/>
  <c r="AQ476" i="12"/>
  <c r="AR476" i="12" s="1"/>
  <c r="AQ473" i="12"/>
  <c r="AR473" i="12" s="1"/>
  <c r="AQ479" i="12"/>
  <c r="AR479" i="12" s="1"/>
  <c r="AQ458" i="12"/>
  <c r="AR458" i="12" s="1"/>
  <c r="AQ455" i="12"/>
  <c r="AR455" i="12" s="1"/>
  <c r="AQ452" i="12"/>
  <c r="AR452" i="12" s="1"/>
  <c r="V455" i="12"/>
  <c r="AQ461" i="12"/>
  <c r="AR461" i="12" s="1"/>
  <c r="AQ470" i="12"/>
  <c r="AR470" i="12" s="1"/>
  <c r="AQ467" i="12"/>
  <c r="AR467" i="12" s="1"/>
  <c r="AQ464" i="12"/>
  <c r="AR464" i="12" s="1"/>
  <c r="AQ440" i="12"/>
  <c r="AR440" i="12" s="1"/>
  <c r="AQ437" i="12"/>
  <c r="AR437" i="12" s="1"/>
  <c r="AQ446" i="12"/>
  <c r="AR446" i="12" s="1"/>
  <c r="AQ449" i="12"/>
  <c r="AR449" i="12" s="1"/>
  <c r="AQ443" i="12"/>
  <c r="AR443" i="12" s="1"/>
  <c r="AQ434" i="12"/>
  <c r="AR434" i="12" s="1"/>
  <c r="AQ428" i="12"/>
  <c r="AR428" i="12" s="1"/>
  <c r="AQ422" i="12"/>
  <c r="AR422" i="12" s="1"/>
  <c r="AQ416" i="12"/>
  <c r="AR416" i="12" s="1"/>
  <c r="AQ425" i="12"/>
  <c r="AR425" i="12" s="1"/>
  <c r="AQ431" i="12"/>
  <c r="AR431" i="12" s="1"/>
  <c r="AQ419" i="12"/>
  <c r="AR419" i="12" s="1"/>
  <c r="AQ413" i="12"/>
  <c r="AR413" i="12" s="1"/>
  <c r="AQ410" i="12"/>
  <c r="AR410" i="12" s="1"/>
  <c r="AQ407" i="12"/>
  <c r="AR407" i="12" s="1"/>
  <c r="AQ401" i="12"/>
  <c r="AR401" i="12" s="1"/>
  <c r="V407" i="12"/>
  <c r="AQ398" i="12"/>
  <c r="AQ404" i="12"/>
  <c r="AR404" i="12" s="1"/>
  <c r="AQ392" i="12"/>
  <c r="AR392" i="12" s="1"/>
  <c r="AQ389" i="12"/>
  <c r="AR389" i="12" s="1"/>
  <c r="AQ395" i="12"/>
  <c r="AR395" i="12" s="1"/>
  <c r="AQ371" i="12"/>
  <c r="AR371" i="12" s="1"/>
  <c r="AQ386" i="12"/>
  <c r="AR386" i="12" s="1"/>
  <c r="AQ374" i="12"/>
  <c r="AR374" i="12" s="1"/>
  <c r="AQ383" i="12"/>
  <c r="AR383" i="12" s="1"/>
  <c r="AQ380" i="12"/>
  <c r="AQ377" i="12"/>
  <c r="AR377" i="12" s="1"/>
  <c r="AQ365" i="12"/>
  <c r="AR365" i="12" s="1"/>
  <c r="AQ362" i="12"/>
  <c r="AR362" i="12" s="1"/>
  <c r="AQ368" i="12"/>
  <c r="AQ350" i="12"/>
  <c r="AR350" i="12" s="1"/>
  <c r="AQ356" i="12"/>
  <c r="AR356" i="12" s="1"/>
  <c r="AQ353" i="12"/>
  <c r="AQ359" i="12"/>
  <c r="AR359" i="12" s="1"/>
  <c r="AQ347" i="12"/>
  <c r="AR347" i="12" s="1"/>
  <c r="AQ344" i="12"/>
  <c r="AR344" i="12" s="1"/>
  <c r="AQ338" i="12"/>
  <c r="AR338" i="12" s="1"/>
  <c r="AQ335" i="12"/>
  <c r="AR335" i="12" s="1"/>
  <c r="AQ341" i="12"/>
  <c r="AR341" i="12" s="1"/>
  <c r="V341" i="12"/>
  <c r="AQ332" i="12"/>
  <c r="AR332" i="12" s="1"/>
  <c r="AQ329" i="12"/>
  <c r="AR329" i="12" s="1"/>
  <c r="AN284" i="12"/>
  <c r="AM284" i="12" s="1"/>
  <c r="AN287" i="12"/>
  <c r="AM287" i="12" s="1"/>
  <c r="AQ488" i="12"/>
  <c r="AR488" i="12"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AQ323" i="12"/>
  <c r="AR323" i="12" s="1"/>
  <c r="AQ320" i="12"/>
  <c r="AR320" i="12" s="1"/>
  <c r="AQ317" i="12"/>
  <c r="AR317" i="12" s="1"/>
  <c r="AN302" i="12"/>
  <c r="AM302" i="12" s="1"/>
  <c r="AI302" i="12"/>
  <c r="AH302" i="12" s="1"/>
  <c r="AQ305" i="12"/>
  <c r="AR305" i="12" s="1"/>
  <c r="AQ311" i="12"/>
  <c r="AR311" i="12" s="1"/>
  <c r="Y302" i="12"/>
  <c r="X302" i="12" s="1"/>
  <c r="AQ314" i="12"/>
  <c r="AR314" i="12" s="1"/>
  <c r="AQ308" i="12"/>
  <c r="AR308" i="12"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R361" i="7" l="1"/>
  <c r="R361" i="14"/>
  <c r="R469" i="7"/>
  <c r="R469" i="14"/>
  <c r="R442" i="7"/>
  <c r="R442" i="14"/>
  <c r="R418" i="7"/>
  <c r="R418" i="14"/>
  <c r="R304" i="7"/>
  <c r="R304" i="14"/>
  <c r="R334" i="7"/>
  <c r="R334" i="14"/>
  <c r="R370" i="7"/>
  <c r="R370" i="14"/>
  <c r="R406" i="7"/>
  <c r="R406" i="14"/>
  <c r="R427" i="7"/>
  <c r="R427" i="14"/>
  <c r="R466" i="7"/>
  <c r="R466" i="14"/>
  <c r="R472" i="7"/>
  <c r="R472" i="14"/>
  <c r="R337" i="7"/>
  <c r="R337" i="14"/>
  <c r="R388" i="7"/>
  <c r="R388" i="14"/>
  <c r="R403" i="7"/>
  <c r="R403" i="14"/>
  <c r="R430" i="7"/>
  <c r="R430" i="14"/>
  <c r="R445" i="7"/>
  <c r="R445" i="14"/>
  <c r="R451" i="7"/>
  <c r="R451" i="14"/>
  <c r="R487" i="7"/>
  <c r="R487" i="14"/>
  <c r="R433" i="7"/>
  <c r="R433" i="14"/>
  <c r="R364" i="7"/>
  <c r="R364" i="14"/>
  <c r="R481" i="7"/>
  <c r="R481" i="14"/>
  <c r="R316" i="7"/>
  <c r="R316" i="14"/>
  <c r="R376" i="7"/>
  <c r="R376" i="14"/>
  <c r="R484" i="7"/>
  <c r="R484" i="14"/>
  <c r="R313" i="7"/>
  <c r="R313" i="14"/>
  <c r="R322" i="7"/>
  <c r="R322" i="14"/>
  <c r="R331" i="7"/>
  <c r="R331" i="14"/>
  <c r="R382" i="7"/>
  <c r="R382" i="14"/>
  <c r="R424" i="7"/>
  <c r="R424" i="14"/>
  <c r="R436" i="7"/>
  <c r="R436" i="14"/>
  <c r="R454" i="7"/>
  <c r="R454" i="14"/>
  <c r="R490" i="7"/>
  <c r="R490" i="14"/>
  <c r="R394" i="7"/>
  <c r="R394" i="14"/>
  <c r="R475" i="7"/>
  <c r="R475" i="14"/>
  <c r="R343" i="7"/>
  <c r="R343" i="14"/>
  <c r="R460" i="7"/>
  <c r="R460" i="14"/>
  <c r="R346" i="7"/>
  <c r="R346" i="14"/>
  <c r="R448" i="7"/>
  <c r="R448" i="14"/>
  <c r="R307" i="7"/>
  <c r="R307" i="14"/>
  <c r="R358" i="7"/>
  <c r="R358" i="14"/>
  <c r="R325" i="7"/>
  <c r="R325" i="14"/>
  <c r="R355" i="7"/>
  <c r="R355" i="14"/>
  <c r="R373" i="7"/>
  <c r="R373" i="14"/>
  <c r="R415" i="7"/>
  <c r="R415" i="14"/>
  <c r="R439" i="7"/>
  <c r="R439" i="14"/>
  <c r="R457" i="7"/>
  <c r="R457" i="14"/>
  <c r="R493" i="7"/>
  <c r="R493" i="14"/>
  <c r="R409" i="7"/>
  <c r="R409" i="14"/>
  <c r="R412" i="7"/>
  <c r="R412" i="14"/>
  <c r="R391" i="7"/>
  <c r="R391" i="14"/>
  <c r="R319" i="7"/>
  <c r="R319" i="14"/>
  <c r="R328" i="7"/>
  <c r="R328" i="14"/>
  <c r="R310" i="7"/>
  <c r="R310" i="14"/>
  <c r="R340" i="7"/>
  <c r="R340" i="14"/>
  <c r="R349" i="7"/>
  <c r="R349" i="14"/>
  <c r="R385" i="7"/>
  <c r="R385" i="14"/>
  <c r="R400" i="7"/>
  <c r="R400" i="14"/>
  <c r="R421" i="7"/>
  <c r="R421" i="14"/>
  <c r="R463" i="7"/>
  <c r="R463" i="14"/>
  <c r="R478" i="7"/>
  <c r="R478" i="14"/>
  <c r="AS317" i="12"/>
  <c r="AT317" i="12" s="1"/>
  <c r="I316" i="14" s="1"/>
  <c r="AS494" i="12"/>
  <c r="AT494" i="12" s="1"/>
  <c r="I493" i="14" s="1"/>
  <c r="AS491" i="12"/>
  <c r="AT491" i="12" s="1"/>
  <c r="I490" i="14" s="1"/>
  <c r="AS473" i="12"/>
  <c r="AT473" i="12" s="1"/>
  <c r="I472" i="14" s="1"/>
  <c r="AS485" i="12"/>
  <c r="AT485" i="12" s="1"/>
  <c r="I484" i="14" s="1"/>
  <c r="AS482" i="12"/>
  <c r="AT482" i="12" s="1"/>
  <c r="I481" i="14" s="1"/>
  <c r="AS476" i="12"/>
  <c r="AT476" i="12" s="1"/>
  <c r="I475" i="14" s="1"/>
  <c r="AS479" i="12"/>
  <c r="AT479" i="12" s="1"/>
  <c r="I478" i="14" s="1"/>
  <c r="AS488" i="12"/>
  <c r="AT488" i="12" s="1"/>
  <c r="I487" i="14" s="1"/>
  <c r="AS470" i="12"/>
  <c r="AT470" i="12" s="1"/>
  <c r="I469" i="14" s="1"/>
  <c r="AS464" i="12"/>
  <c r="AT464" i="12" s="1"/>
  <c r="I463" i="14" s="1"/>
  <c r="AS461" i="12"/>
  <c r="AT461" i="12" s="1"/>
  <c r="I460" i="14" s="1"/>
  <c r="AS458" i="12"/>
  <c r="AT458" i="12" s="1"/>
  <c r="I457" i="14" s="1"/>
  <c r="AS455" i="12"/>
  <c r="AT455" i="12" s="1"/>
  <c r="I454" i="14" s="1"/>
  <c r="AS452" i="12"/>
  <c r="AT452" i="12" s="1"/>
  <c r="I451" i="14" s="1"/>
  <c r="AS467" i="12"/>
  <c r="AT467" i="12" s="1"/>
  <c r="I466" i="14" s="1"/>
  <c r="AS443" i="12"/>
  <c r="AT443" i="12" s="1"/>
  <c r="I442" i="14" s="1"/>
  <c r="AS440" i="12"/>
  <c r="AT440" i="12" s="1"/>
  <c r="I439" i="14" s="1"/>
  <c r="AS437" i="12"/>
  <c r="AT437" i="12" s="1"/>
  <c r="I436" i="14" s="1"/>
  <c r="AS449" i="12"/>
  <c r="AT449" i="12" s="1"/>
  <c r="I448" i="14" s="1"/>
  <c r="AS446" i="12"/>
  <c r="AT446" i="12" s="1"/>
  <c r="I445" i="14" s="1"/>
  <c r="AS434" i="12"/>
  <c r="AT434" i="12" s="1"/>
  <c r="I433" i="14" s="1"/>
  <c r="AS428" i="12"/>
  <c r="AT428" i="12" s="1"/>
  <c r="I427" i="14" s="1"/>
  <c r="AS422" i="12"/>
  <c r="AT422" i="12" s="1"/>
  <c r="I421" i="14" s="1"/>
  <c r="AS419" i="12"/>
  <c r="AT419" i="12" s="1"/>
  <c r="I418" i="14" s="1"/>
  <c r="AS416" i="12"/>
  <c r="AT416" i="12" s="1"/>
  <c r="I415" i="14" s="1"/>
  <c r="AS413" i="12"/>
  <c r="AT413" i="12" s="1"/>
  <c r="I412" i="14" s="1"/>
  <c r="AS425" i="12"/>
  <c r="AT425" i="12" s="1"/>
  <c r="I424" i="14" s="1"/>
  <c r="AS431" i="12"/>
  <c r="AT431" i="12" s="1"/>
  <c r="I430" i="14" s="1"/>
  <c r="AS407" i="12"/>
  <c r="AT407" i="12" s="1"/>
  <c r="I406" i="14" s="1"/>
  <c r="AS410" i="12"/>
  <c r="AT410" i="12" s="1"/>
  <c r="I409" i="14" s="1"/>
  <c r="AS401" i="12"/>
  <c r="AT401" i="12" s="1"/>
  <c r="I400" i="14" s="1"/>
  <c r="AS404" i="12"/>
  <c r="AT404" i="12" s="1"/>
  <c r="I403" i="14" s="1"/>
  <c r="AR398" i="12"/>
  <c r="AS398" i="12"/>
  <c r="AT398" i="12" s="1"/>
  <c r="I397" i="14" s="1"/>
  <c r="AS392" i="12"/>
  <c r="AT392" i="12" s="1"/>
  <c r="I391" i="14" s="1"/>
  <c r="AS389" i="12"/>
  <c r="AT389" i="12" s="1"/>
  <c r="I388" i="14" s="1"/>
  <c r="AS395" i="12"/>
  <c r="AT395" i="12" s="1"/>
  <c r="I394" i="14" s="1"/>
  <c r="AS371" i="12"/>
  <c r="AT371" i="12" s="1"/>
  <c r="I370" i="14" s="1"/>
  <c r="AS386" i="12"/>
  <c r="AT386" i="12" s="1"/>
  <c r="I385" i="14" s="1"/>
  <c r="AS374" i="12"/>
  <c r="AT374" i="12" s="1"/>
  <c r="I373" i="14" s="1"/>
  <c r="AR380" i="12"/>
  <c r="AS380" i="12"/>
  <c r="AT380" i="12" s="1"/>
  <c r="I379" i="14" s="1"/>
  <c r="AS383" i="12"/>
  <c r="AT383" i="12" s="1"/>
  <c r="I382" i="14" s="1"/>
  <c r="AS377" i="12"/>
  <c r="AT377" i="12" s="1"/>
  <c r="I376" i="14" s="1"/>
  <c r="AS365" i="12"/>
  <c r="AT365" i="12" s="1"/>
  <c r="I364" i="14" s="1"/>
  <c r="AS362" i="12"/>
  <c r="AT362" i="12" s="1"/>
  <c r="I361" i="14" s="1"/>
  <c r="AR368" i="12"/>
  <c r="AS368" i="12"/>
  <c r="AT368" i="12" s="1"/>
  <c r="I367" i="14" s="1"/>
  <c r="AS350" i="12"/>
  <c r="AT350" i="12" s="1"/>
  <c r="I349" i="14" s="1"/>
  <c r="AS359" i="12"/>
  <c r="AT359" i="12" s="1"/>
  <c r="I358" i="14" s="1"/>
  <c r="AS356" i="12"/>
  <c r="AT356" i="12" s="1"/>
  <c r="I355" i="14" s="1"/>
  <c r="AR353" i="12"/>
  <c r="AS353" i="12"/>
  <c r="AT353" i="12" s="1"/>
  <c r="I352" i="14" s="1"/>
  <c r="AS347" i="12"/>
  <c r="AT347" i="12" s="1"/>
  <c r="I346" i="14" s="1"/>
  <c r="AS344" i="12"/>
  <c r="AT344" i="12" s="1"/>
  <c r="I343" i="14" s="1"/>
  <c r="AS335" i="12"/>
  <c r="AT335" i="12" s="1"/>
  <c r="I334" i="14" s="1"/>
  <c r="AS338" i="12"/>
  <c r="AT338" i="12" s="1"/>
  <c r="I337" i="14" s="1"/>
  <c r="AS341" i="12"/>
  <c r="AT341" i="12" s="1"/>
  <c r="I340" i="14" s="1"/>
  <c r="AS332" i="12"/>
  <c r="AT332" i="12" s="1"/>
  <c r="I331" i="14" s="1"/>
  <c r="AS329" i="12"/>
  <c r="AT329" i="12" s="1"/>
  <c r="I328" i="14" s="1"/>
  <c r="AQ290" i="12"/>
  <c r="AR290" i="12" s="1"/>
  <c r="AQ284" i="12"/>
  <c r="AR284" i="12" s="1"/>
  <c r="AS326" i="12"/>
  <c r="AT326" i="12" s="1"/>
  <c r="I325" i="14" s="1"/>
  <c r="AS323" i="12"/>
  <c r="AT323" i="12" s="1"/>
  <c r="I322" i="14" s="1"/>
  <c r="AS320" i="12"/>
  <c r="AT320" i="12" s="1"/>
  <c r="I319" i="14" s="1"/>
  <c r="AQ302" i="12"/>
  <c r="AR302" i="12" s="1"/>
  <c r="AS314" i="12"/>
  <c r="AT314" i="12" s="1"/>
  <c r="I313" i="14" s="1"/>
  <c r="AS305" i="12"/>
  <c r="AT305" i="12" s="1"/>
  <c r="I304" i="14" s="1"/>
  <c r="AS308" i="12"/>
  <c r="AT308" i="12" s="1"/>
  <c r="I307" i="14" s="1"/>
  <c r="AS311" i="12"/>
  <c r="AT311" i="12" s="1"/>
  <c r="I310" i="14" s="1"/>
  <c r="AQ299" i="12"/>
  <c r="AR299" i="12" s="1"/>
  <c r="AQ293" i="12"/>
  <c r="AR293" i="12" s="1"/>
  <c r="AQ287" i="12"/>
  <c r="AR287" i="12" s="1"/>
  <c r="AQ296" i="12"/>
  <c r="AR296" i="12" s="1"/>
  <c r="R283" i="7" l="1"/>
  <c r="R283" i="14"/>
  <c r="R292" i="7"/>
  <c r="R292" i="14"/>
  <c r="R298" i="7"/>
  <c r="R298" i="14"/>
  <c r="R367" i="7"/>
  <c r="R367" i="14"/>
  <c r="R289" i="7"/>
  <c r="R289" i="14"/>
  <c r="R352" i="7"/>
  <c r="R352" i="14"/>
  <c r="R295" i="7"/>
  <c r="R295" i="14"/>
  <c r="R301" i="7"/>
  <c r="R301" i="14"/>
  <c r="R286" i="7"/>
  <c r="R286" i="14"/>
  <c r="R379" i="7"/>
  <c r="R379" i="14"/>
  <c r="R397" i="7"/>
  <c r="R397" i="14"/>
  <c r="I334" i="7"/>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I289" i="14" s="1"/>
  <c r="AS284" i="12"/>
  <c r="AT284" i="12" s="1"/>
  <c r="I283" i="14" s="1"/>
  <c r="AS302" i="12"/>
  <c r="AT302" i="12" s="1"/>
  <c r="I301" i="14" s="1"/>
  <c r="AS293" i="12"/>
  <c r="AT293" i="12" s="1"/>
  <c r="I292" i="14" s="1"/>
  <c r="AS299" i="12"/>
  <c r="AT299" i="12" s="1"/>
  <c r="I298" i="14" s="1"/>
  <c r="AS296" i="12"/>
  <c r="AT296" i="12" s="1"/>
  <c r="I295" i="14" s="1"/>
  <c r="AS287" i="12"/>
  <c r="AT287" i="12" s="1"/>
  <c r="I286" i="14"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280" i="7" l="1"/>
  <c r="R280" i="14"/>
  <c r="U164" i="12"/>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V221" i="12" s="1"/>
  <c r="U248" i="12"/>
  <c r="AI245" i="12"/>
  <c r="AH245" i="12" s="1"/>
  <c r="AS281" i="12"/>
  <c r="AT281" i="12" s="1"/>
  <c r="I280" i="14"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36" i="12"/>
  <c r="V194" i="12"/>
  <c r="V200" i="12"/>
  <c r="V176" i="12"/>
  <c r="V164" i="12"/>
  <c r="V128" i="12"/>
  <c r="AQ167" i="12" l="1"/>
  <c r="AR167" i="12" s="1"/>
  <c r="AQ170" i="12"/>
  <c r="AR170" i="12" s="1"/>
  <c r="I280" i="8"/>
  <c r="K280" i="8" s="1"/>
  <c r="I280" i="7"/>
  <c r="AQ158" i="12"/>
  <c r="AR158" i="12" s="1"/>
  <c r="AQ269" i="12"/>
  <c r="AR269" i="12" s="1"/>
  <c r="AQ275" i="12"/>
  <c r="AR275" i="12" s="1"/>
  <c r="AQ266" i="12"/>
  <c r="AR266" i="12" s="1"/>
  <c r="AQ278" i="12"/>
  <c r="AR278" i="12" s="1"/>
  <c r="AQ272" i="12"/>
  <c r="AR272" i="12" s="1"/>
  <c r="AQ248" i="12"/>
  <c r="AR248" i="12" s="1"/>
  <c r="AQ254" i="12"/>
  <c r="AR254" i="12" s="1"/>
  <c r="AQ263" i="12"/>
  <c r="AR263" i="12" s="1"/>
  <c r="AQ260" i="12"/>
  <c r="AR260" i="12" s="1"/>
  <c r="AQ257" i="12"/>
  <c r="AR257" i="12" s="1"/>
  <c r="AQ251" i="12"/>
  <c r="AR251" i="12" s="1"/>
  <c r="AQ245" i="12"/>
  <c r="AR245" i="12" s="1"/>
  <c r="AQ242" i="12"/>
  <c r="AR242" i="12" s="1"/>
  <c r="AQ239" i="12"/>
  <c r="AR239" i="12" s="1"/>
  <c r="AQ218" i="12"/>
  <c r="AR218" i="12" s="1"/>
  <c r="AQ221" i="12"/>
  <c r="AR221" i="12" s="1"/>
  <c r="AQ236" i="12"/>
  <c r="AR236" i="12" s="1"/>
  <c r="AQ230" i="12"/>
  <c r="AR230" i="12" s="1"/>
  <c r="AQ227" i="12"/>
  <c r="AR227" i="12" s="1"/>
  <c r="AQ224" i="12"/>
  <c r="AR224" i="12" s="1"/>
  <c r="AQ215" i="12"/>
  <c r="AR215" i="12" s="1"/>
  <c r="AQ233" i="12"/>
  <c r="V230" i="12"/>
  <c r="AQ203" i="12"/>
  <c r="AR203" i="12" s="1"/>
  <c r="AQ212" i="12"/>
  <c r="AR212" i="12" s="1"/>
  <c r="AQ209" i="12"/>
  <c r="AR209" i="12" s="1"/>
  <c r="AQ206" i="12"/>
  <c r="AR206" i="12" s="1"/>
  <c r="AQ200" i="12"/>
  <c r="AR200" i="12" s="1"/>
  <c r="AQ197" i="12"/>
  <c r="AR197" i="12" s="1"/>
  <c r="AQ194" i="12"/>
  <c r="AR194" i="12" s="1"/>
  <c r="AQ191" i="12"/>
  <c r="AR191" i="12" s="1"/>
  <c r="AQ185" i="12"/>
  <c r="AR185" i="12" s="1"/>
  <c r="V209" i="12"/>
  <c r="AQ182" i="12"/>
  <c r="AQ188" i="12"/>
  <c r="AR188" i="12" s="1"/>
  <c r="AQ161" i="12"/>
  <c r="AR161" i="12" s="1"/>
  <c r="AQ173" i="12"/>
  <c r="AR173" i="12" s="1"/>
  <c r="AQ164" i="12"/>
  <c r="AQ179" i="12"/>
  <c r="AR179" i="12" s="1"/>
  <c r="AQ176" i="12"/>
  <c r="AR176" i="12" s="1"/>
  <c r="AQ152" i="12"/>
  <c r="AR152" i="12" s="1"/>
  <c r="AQ149" i="12"/>
  <c r="AR149" i="12" s="1"/>
  <c r="AQ155" i="12"/>
  <c r="AR155" i="12" s="1"/>
  <c r="AQ146" i="12"/>
  <c r="AR146" i="12" s="1"/>
  <c r="AQ143" i="12"/>
  <c r="AR143" i="12" s="1"/>
  <c r="AQ140" i="12"/>
  <c r="AR140" i="12" s="1"/>
  <c r="AQ137" i="12"/>
  <c r="AR137" i="12" s="1"/>
  <c r="AQ128" i="12"/>
  <c r="AR128" i="12" s="1"/>
  <c r="AQ125" i="12"/>
  <c r="AR125" i="12" s="1"/>
  <c r="AQ122" i="12"/>
  <c r="AR122" i="12" s="1"/>
  <c r="AQ131" i="12"/>
  <c r="AR131" i="12" s="1"/>
  <c r="V125" i="12"/>
  <c r="AQ134" i="12"/>
  <c r="AQ119" i="12"/>
  <c r="AR119" i="12" s="1"/>
  <c r="R187" i="7" l="1"/>
  <c r="R187" i="14"/>
  <c r="R265" i="7"/>
  <c r="R265" i="14"/>
  <c r="R121" i="7"/>
  <c r="R121" i="14"/>
  <c r="R148" i="7"/>
  <c r="R148" i="14"/>
  <c r="R208" i="7"/>
  <c r="R208" i="14"/>
  <c r="R229" i="7"/>
  <c r="R229" i="14"/>
  <c r="R256" i="7"/>
  <c r="R256" i="14"/>
  <c r="R274" i="7"/>
  <c r="R274" i="14"/>
  <c r="R130" i="7"/>
  <c r="R130" i="14"/>
  <c r="R154" i="7"/>
  <c r="R154" i="14"/>
  <c r="R124" i="7"/>
  <c r="R124" i="14"/>
  <c r="R235" i="7"/>
  <c r="R235" i="14"/>
  <c r="R127" i="7"/>
  <c r="R127" i="14"/>
  <c r="R184" i="7"/>
  <c r="R184" i="14"/>
  <c r="R220" i="7"/>
  <c r="R220" i="14"/>
  <c r="R262" i="7"/>
  <c r="R262" i="14"/>
  <c r="R157" i="7"/>
  <c r="R157" i="14"/>
  <c r="R226" i="7"/>
  <c r="R226" i="14"/>
  <c r="R151" i="7"/>
  <c r="R151" i="14"/>
  <c r="R259" i="7"/>
  <c r="R259" i="14"/>
  <c r="R268" i="7"/>
  <c r="R268" i="14"/>
  <c r="R175" i="7"/>
  <c r="R175" i="14"/>
  <c r="R202" i="7"/>
  <c r="R202" i="14"/>
  <c r="R136" i="7"/>
  <c r="R136" i="14"/>
  <c r="R178" i="7"/>
  <c r="R178" i="14"/>
  <c r="R190" i="7"/>
  <c r="R190" i="14"/>
  <c r="R217" i="7"/>
  <c r="R217" i="14"/>
  <c r="R253" i="7"/>
  <c r="R253" i="14"/>
  <c r="R205" i="7"/>
  <c r="R205" i="14"/>
  <c r="R250" i="7"/>
  <c r="R250" i="14"/>
  <c r="R211" i="7"/>
  <c r="R211" i="14"/>
  <c r="R118" i="7"/>
  <c r="R118" i="14"/>
  <c r="R139" i="7"/>
  <c r="R139" i="14"/>
  <c r="R193" i="7"/>
  <c r="R193" i="14"/>
  <c r="R238" i="7"/>
  <c r="R238" i="14"/>
  <c r="R247" i="7"/>
  <c r="R247" i="14"/>
  <c r="R142" i="7"/>
  <c r="R142" i="14"/>
  <c r="R172" i="7"/>
  <c r="R172" i="14"/>
  <c r="R196" i="7"/>
  <c r="R196" i="14"/>
  <c r="R214" i="7"/>
  <c r="R214" i="14"/>
  <c r="R241" i="7"/>
  <c r="R241" i="14"/>
  <c r="R271" i="7"/>
  <c r="R271" i="14"/>
  <c r="R169" i="7"/>
  <c r="R169" i="14"/>
  <c r="R145" i="7"/>
  <c r="R145" i="14"/>
  <c r="R160" i="7"/>
  <c r="R160" i="14"/>
  <c r="R199" i="7"/>
  <c r="R199" i="14"/>
  <c r="R223" i="7"/>
  <c r="R223" i="14"/>
  <c r="R244" i="7"/>
  <c r="R244" i="14"/>
  <c r="R277" i="7"/>
  <c r="R277" i="14"/>
  <c r="R166" i="7"/>
  <c r="R166" i="14"/>
  <c r="AS170" i="12"/>
  <c r="AT170" i="12" s="1"/>
  <c r="AS167" i="12"/>
  <c r="AT167" i="12" s="1"/>
  <c r="AS269" i="12"/>
  <c r="AT269" i="12" s="1"/>
  <c r="AS209" i="12"/>
  <c r="AT209" i="12" s="1"/>
  <c r="AS278" i="12"/>
  <c r="AT278" i="12" s="1"/>
  <c r="AS275" i="12"/>
  <c r="AT275" i="12" s="1"/>
  <c r="AS158" i="12"/>
  <c r="AT158" i="12" s="1"/>
  <c r="I157" i="14" s="1"/>
  <c r="AS161" i="12"/>
  <c r="AT161" i="12" s="1"/>
  <c r="I160" i="14" s="1"/>
  <c r="AS272" i="12"/>
  <c r="AT272" i="12" s="1"/>
  <c r="I271" i="14" s="1"/>
  <c r="AS266" i="12"/>
  <c r="AT266" i="12" s="1"/>
  <c r="I265" i="14" s="1"/>
  <c r="AS248" i="12"/>
  <c r="AT248" i="12" s="1"/>
  <c r="I247" i="14" s="1"/>
  <c r="AS254" i="12"/>
  <c r="AT254" i="12" s="1"/>
  <c r="I253" i="14" s="1"/>
  <c r="AS260" i="12"/>
  <c r="AT260" i="12" s="1"/>
  <c r="I259" i="14" s="1"/>
  <c r="AS239" i="12"/>
  <c r="AT239" i="12" s="1"/>
  <c r="I238" i="14" s="1"/>
  <c r="AS263" i="12"/>
  <c r="AT263" i="12" s="1"/>
  <c r="I262" i="14" s="1"/>
  <c r="AS257" i="12"/>
  <c r="AT257" i="12" s="1"/>
  <c r="I256" i="14" s="1"/>
  <c r="AS251" i="12"/>
  <c r="AT251" i="12" s="1"/>
  <c r="I250" i="14" s="1"/>
  <c r="AS245" i="12"/>
  <c r="AT245" i="12" s="1"/>
  <c r="I244" i="14" s="1"/>
  <c r="AS242" i="12"/>
  <c r="AT242" i="12" s="1"/>
  <c r="I241" i="14" s="1"/>
  <c r="AS221" i="12"/>
  <c r="AT221" i="12" s="1"/>
  <c r="I220" i="14" s="1"/>
  <c r="AS224" i="12"/>
  <c r="AT224" i="12" s="1"/>
  <c r="I223" i="14" s="1"/>
  <c r="AS218" i="12"/>
  <c r="AT218" i="12" s="1"/>
  <c r="I217" i="14" s="1"/>
  <c r="AS236" i="12"/>
  <c r="AT236" i="12" s="1"/>
  <c r="I235" i="14" s="1"/>
  <c r="AS230" i="12"/>
  <c r="AT230" i="12" s="1"/>
  <c r="I229" i="14" s="1"/>
  <c r="AS227" i="12"/>
  <c r="AT227" i="12" s="1"/>
  <c r="I226" i="14" s="1"/>
  <c r="AS215" i="12"/>
  <c r="AT215" i="12" s="1"/>
  <c r="I214" i="14" s="1"/>
  <c r="AR233" i="12"/>
  <c r="AS233" i="12"/>
  <c r="AT233" i="12" s="1"/>
  <c r="I232" i="14" s="1"/>
  <c r="AS203" i="12"/>
  <c r="AT203" i="12" s="1"/>
  <c r="I202" i="14" s="1"/>
  <c r="AS194" i="12"/>
  <c r="AT194" i="12" s="1"/>
  <c r="I193" i="14" s="1"/>
  <c r="AS212" i="12"/>
  <c r="AT212" i="12" s="1"/>
  <c r="I211" i="14" s="1"/>
  <c r="AS206" i="12"/>
  <c r="AT206" i="12" s="1"/>
  <c r="I205" i="14" s="1"/>
  <c r="AS200" i="12"/>
  <c r="AT200" i="12" s="1"/>
  <c r="I199" i="14" s="1"/>
  <c r="AS197" i="12"/>
  <c r="AT197" i="12" s="1"/>
  <c r="I196" i="14" s="1"/>
  <c r="AS191" i="12"/>
  <c r="AT191" i="12" s="1"/>
  <c r="I190" i="14" s="1"/>
  <c r="AS185" i="12"/>
  <c r="AT185" i="12" s="1"/>
  <c r="I184" i="14" s="1"/>
  <c r="AR182" i="12"/>
  <c r="AS182" i="12"/>
  <c r="AT182" i="12" s="1"/>
  <c r="I181" i="14" s="1"/>
  <c r="AS188" i="12"/>
  <c r="AT188" i="12" s="1"/>
  <c r="I187" i="14" s="1"/>
  <c r="AS179" i="12"/>
  <c r="AT179" i="12" s="1"/>
  <c r="I178" i="14" s="1"/>
  <c r="AS173" i="12"/>
  <c r="AT173" i="12" s="1"/>
  <c r="I172" i="14" s="1"/>
  <c r="AR164" i="12"/>
  <c r="AS164" i="12"/>
  <c r="AT164" i="12" s="1"/>
  <c r="I163" i="14" s="1"/>
  <c r="AS176" i="12"/>
  <c r="AT176" i="12" s="1"/>
  <c r="I175" i="14" s="1"/>
  <c r="AS149" i="12"/>
  <c r="AT149" i="12" s="1"/>
  <c r="I148" i="14" s="1"/>
  <c r="AS152" i="12"/>
  <c r="AT152" i="12" s="1"/>
  <c r="I151" i="14" s="1"/>
  <c r="AS155" i="12"/>
  <c r="AT155" i="12" s="1"/>
  <c r="I154" i="14" s="1"/>
  <c r="AS146" i="12"/>
  <c r="AT146" i="12" s="1"/>
  <c r="I145" i="14" s="1"/>
  <c r="AS143" i="12"/>
  <c r="AT143" i="12" s="1"/>
  <c r="I142" i="14" s="1"/>
  <c r="AS140" i="12"/>
  <c r="AT140" i="12" s="1"/>
  <c r="I139" i="14" s="1"/>
  <c r="AS137" i="12"/>
  <c r="AT137" i="12" s="1"/>
  <c r="I136" i="14" s="1"/>
  <c r="AS128" i="12"/>
  <c r="AT128" i="12" s="1"/>
  <c r="I127" i="14" s="1"/>
  <c r="AS125" i="12"/>
  <c r="AT125" i="12" s="1"/>
  <c r="I124" i="14" s="1"/>
  <c r="AS122" i="12"/>
  <c r="AT122" i="12" s="1"/>
  <c r="I121" i="14" s="1"/>
  <c r="AS131" i="12"/>
  <c r="AT131" i="12" s="1"/>
  <c r="I130" i="14" s="1"/>
  <c r="AR134" i="12"/>
  <c r="AS134" i="12"/>
  <c r="AT134" i="12" s="1"/>
  <c r="I133" i="14" s="1"/>
  <c r="AS119" i="12"/>
  <c r="AT119" i="12" s="1"/>
  <c r="I118" i="14" s="1"/>
  <c r="R163" i="7" l="1"/>
  <c r="R163" i="14"/>
  <c r="I268" i="8"/>
  <c r="K268" i="8" s="1"/>
  <c r="I268" i="14"/>
  <c r="I166" i="7"/>
  <c r="I166" i="14"/>
  <c r="R133" i="7"/>
  <c r="R133" i="14"/>
  <c r="I169" i="8"/>
  <c r="K169" i="8" s="1"/>
  <c r="I169" i="14"/>
  <c r="R232" i="7"/>
  <c r="R232" i="14"/>
  <c r="I208" i="8"/>
  <c r="K208" i="8" s="1"/>
  <c r="I208" i="14"/>
  <c r="I169" i="7"/>
  <c r="R181" i="7"/>
  <c r="R181" i="14"/>
  <c r="I274" i="8"/>
  <c r="K274" i="8" s="1"/>
  <c r="I274" i="14"/>
  <c r="I277" i="8"/>
  <c r="K277" i="8" s="1"/>
  <c r="I277" i="14"/>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AQ116" i="12"/>
  <c r="AR116" i="12" s="1"/>
  <c r="AQ113" i="12"/>
  <c r="AR113" i="12" s="1"/>
  <c r="V110" i="12"/>
  <c r="AQ107" i="12"/>
  <c r="AR107" i="12" s="1"/>
  <c r="AQ92" i="12"/>
  <c r="AR92" i="12" s="1"/>
  <c r="AQ98" i="12"/>
  <c r="AR98" i="12" s="1"/>
  <c r="AQ104" i="12"/>
  <c r="AR104" i="12" s="1"/>
  <c r="AQ101" i="12"/>
  <c r="AR101" i="12" s="1"/>
  <c r="V98" i="12"/>
  <c r="AQ95" i="12"/>
  <c r="AR95" i="12" s="1"/>
  <c r="AQ83" i="12"/>
  <c r="AR83" i="12" s="1"/>
  <c r="AQ89" i="12"/>
  <c r="AR89" i="12" s="1"/>
  <c r="AQ86" i="12"/>
  <c r="AR86" i="12" s="1"/>
  <c r="AQ80" i="12"/>
  <c r="AR80" i="12" s="1"/>
  <c r="AQ77" i="12"/>
  <c r="AR77" i="12" s="1"/>
  <c r="R103" i="7" l="1"/>
  <c r="R103" i="14"/>
  <c r="R88" i="7"/>
  <c r="R88" i="14"/>
  <c r="R76" i="7"/>
  <c r="R76" i="14"/>
  <c r="R85" i="7"/>
  <c r="R85" i="14"/>
  <c r="R106" i="7"/>
  <c r="R106" i="14"/>
  <c r="R82" i="7"/>
  <c r="R82" i="14"/>
  <c r="R79" i="7"/>
  <c r="R79" i="14"/>
  <c r="R94" i="7"/>
  <c r="R94" i="14"/>
  <c r="R112" i="7"/>
  <c r="R112" i="14"/>
  <c r="R97" i="7"/>
  <c r="R97" i="14"/>
  <c r="R91" i="7"/>
  <c r="R91" i="14"/>
  <c r="R115" i="7"/>
  <c r="R115" i="14"/>
  <c r="R100" i="7"/>
  <c r="R100" i="14"/>
  <c r="R109" i="7"/>
  <c r="R109" i="14"/>
  <c r="AS116" i="12"/>
  <c r="AT116" i="12" s="1"/>
  <c r="I115" i="14" s="1"/>
  <c r="AS110" i="12"/>
  <c r="AT110" i="12" s="1"/>
  <c r="I109" i="14" s="1"/>
  <c r="AS113" i="12"/>
  <c r="AT113" i="12" s="1"/>
  <c r="I112" i="14" s="1"/>
  <c r="AS107" i="12"/>
  <c r="AT107" i="12" s="1"/>
  <c r="I106" i="14" s="1"/>
  <c r="AS92" i="12"/>
  <c r="AT92" i="12" s="1"/>
  <c r="I91" i="14" s="1"/>
  <c r="AS98" i="12"/>
  <c r="AT98" i="12" s="1"/>
  <c r="I97" i="14" s="1"/>
  <c r="AS104" i="12"/>
  <c r="AT104" i="12" s="1"/>
  <c r="I103" i="14" s="1"/>
  <c r="AS101" i="12"/>
  <c r="AT101" i="12" s="1"/>
  <c r="I100" i="14" s="1"/>
  <c r="AS95" i="12"/>
  <c r="AT95" i="12" s="1"/>
  <c r="I94" i="14" s="1"/>
  <c r="AS83" i="12"/>
  <c r="AT83" i="12" s="1"/>
  <c r="I82" i="14" s="1"/>
  <c r="AS89" i="12"/>
  <c r="AT89" i="12" s="1"/>
  <c r="I88" i="14" s="1"/>
  <c r="AS86" i="12"/>
  <c r="AT86" i="12" s="1"/>
  <c r="I85" i="14" s="1"/>
  <c r="AS80" i="12"/>
  <c r="AT80" i="12" s="1"/>
  <c r="I79" i="14" s="1"/>
  <c r="AS77" i="12"/>
  <c r="AT77" i="12" s="1"/>
  <c r="I76" i="14"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R10" i="14"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R52" i="14"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I10" i="14"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I52" i="14"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22" i="14" s="1"/>
  <c r="I10" i="7"/>
  <c r="V50" i="12"/>
  <c r="V68" i="12"/>
  <c r="V71" i="12"/>
  <c r="AR35" i="12" l="1"/>
  <c r="AR68" i="12"/>
  <c r="AR71" i="12"/>
  <c r="AR38" i="12"/>
  <c r="AR14" i="12"/>
  <c r="AR50" i="12"/>
  <c r="AR29" i="12"/>
  <c r="AR41" i="12"/>
  <c r="AR47" i="12"/>
  <c r="AR26" i="12"/>
  <c r="AR17" i="12"/>
  <c r="AR74" i="12"/>
  <c r="AR56" i="12"/>
  <c r="R52" i="7"/>
  <c r="AR23" i="12"/>
  <c r="AR44" i="12"/>
  <c r="AR20" i="12"/>
  <c r="AR65" i="12"/>
  <c r="AR62" i="12"/>
  <c r="AR59" i="12"/>
  <c r="AR32" i="12"/>
  <c r="AS62" i="12"/>
  <c r="AT62" i="12" s="1"/>
  <c r="I61" i="14" s="1"/>
  <c r="AS14" i="12"/>
  <c r="AT14" i="12" s="1"/>
  <c r="I13" i="14" s="1"/>
  <c r="AS74" i="12"/>
  <c r="AT74" i="12" s="1"/>
  <c r="I73" i="14" s="1"/>
  <c r="AS71" i="12"/>
  <c r="AT71" i="12" s="1"/>
  <c r="I70" i="14" s="1"/>
  <c r="AS68" i="12"/>
  <c r="AT68" i="12" s="1"/>
  <c r="I67" i="14" s="1"/>
  <c r="AS65" i="12"/>
  <c r="AT65" i="12" s="1"/>
  <c r="I64" i="14" s="1"/>
  <c r="AS59" i="12"/>
  <c r="AT59" i="12" s="1"/>
  <c r="I58" i="14" s="1"/>
  <c r="AS56" i="12"/>
  <c r="AT56" i="12" s="1"/>
  <c r="I55" i="14" s="1"/>
  <c r="AS50" i="12"/>
  <c r="AT50" i="12" s="1"/>
  <c r="I49" i="14" s="1"/>
  <c r="AS47" i="12"/>
  <c r="AT47" i="12" s="1"/>
  <c r="I46" i="14" s="1"/>
  <c r="AS44" i="12"/>
  <c r="AT44" i="12" s="1"/>
  <c r="I43" i="14" s="1"/>
  <c r="AS41" i="12"/>
  <c r="AT41" i="12" s="1"/>
  <c r="I40" i="14" s="1"/>
  <c r="AS38" i="12"/>
  <c r="AT38" i="12" s="1"/>
  <c r="I37" i="14" s="1"/>
  <c r="AS35" i="12"/>
  <c r="AT35" i="12" s="1"/>
  <c r="I34" i="14" s="1"/>
  <c r="AS32" i="12"/>
  <c r="AT32" i="12" s="1"/>
  <c r="I31" i="14" s="1"/>
  <c r="AS29" i="12"/>
  <c r="AT29" i="12" s="1"/>
  <c r="I28" i="14" s="1"/>
  <c r="AS26" i="12"/>
  <c r="AT26" i="12" s="1"/>
  <c r="I25" i="14" s="1"/>
  <c r="AS20" i="12"/>
  <c r="AT20" i="12" s="1"/>
  <c r="I19" i="14" s="1"/>
  <c r="AS17" i="12"/>
  <c r="AT17" i="12" s="1"/>
  <c r="I16" i="14" s="1"/>
  <c r="I10" i="8"/>
  <c r="K10" i="8" s="1"/>
  <c r="R28" i="7" l="1"/>
  <c r="R28" i="14"/>
  <c r="R49" i="7"/>
  <c r="R49" i="14"/>
  <c r="R55" i="7"/>
  <c r="R55" i="14"/>
  <c r="R13" i="7"/>
  <c r="R13" i="14"/>
  <c r="R43" i="7"/>
  <c r="R43" i="14"/>
  <c r="R31" i="7"/>
  <c r="R31" i="14"/>
  <c r="R58" i="7"/>
  <c r="R58" i="14"/>
  <c r="R73" i="7"/>
  <c r="R73" i="14"/>
  <c r="R37" i="7"/>
  <c r="R37" i="14"/>
  <c r="R61" i="7"/>
  <c r="R61" i="14"/>
  <c r="R16" i="7"/>
  <c r="R16" i="14"/>
  <c r="R70" i="7"/>
  <c r="R70" i="14"/>
  <c r="R22" i="7"/>
  <c r="R22" i="14"/>
  <c r="R64" i="7"/>
  <c r="R64" i="14"/>
  <c r="R25" i="7"/>
  <c r="R25" i="14"/>
  <c r="R67" i="7"/>
  <c r="R67" i="14"/>
  <c r="R40" i="7"/>
  <c r="R40" i="14"/>
  <c r="R19" i="7"/>
  <c r="R19" i="14"/>
  <c r="R46" i="7"/>
  <c r="R46" i="14"/>
  <c r="R34" i="7"/>
  <c r="R34" i="14"/>
  <c r="I46" i="7"/>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<sst xmlns="http://schemas.openxmlformats.org/spreadsheetml/2006/main" count="9358" uniqueCount="3002">
  <si>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</si>
  <si>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</si>
  <si>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</si>
  <si>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</si>
  <si>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</si>
  <si>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</si>
  <si>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</si>
  <si>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</si>
  <si>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</si>
  <si>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</si>
  <si>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</si>
  <si>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</si>
  <si>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</si>
  <si>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</si>
  <si>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</si>
  <si>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</si>
  <si>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</si>
  <si>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</si>
  <si>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</si>
  <si>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</si>
  <si>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</si>
  <si>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</si>
  <si>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</si>
  <si>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</si>
  <si>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</si>
  <si>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</si>
  <si>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</si>
  <si>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</si>
  <si>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</si>
  <si>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</si>
  <si>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</si>
  <si>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</si>
  <si>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</si>
  <si>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</si>
  <si>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</si>
  <si>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</si>
  <si>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</si>
  <si>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</si>
  <si>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</si>
  <si>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</si>
  <si>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</si>
  <si>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</si>
  <si>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</si>
  <si>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</si>
  <si>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</si>
  <si>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</si>
  <si>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</si>
  <si>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</si>
  <si>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</si>
  <si>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</si>
  <si>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</si>
  <si>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</si>
  <si>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</si>
  <si>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</si>
  <si>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</si>
  <si>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</si>
  <si>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</si>
  <si>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</si>
  <si>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</si>
  <si>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</si>
  <si>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</si>
  <si>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</si>
  <si>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</si>
  <si>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</si>
  <si>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</si>
  <si>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</si>
  <si>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</si>
  <si>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</si>
  <si>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</si>
  <si>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</si>
  <si>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</si>
  <si>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</si>
  <si>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</si>
  <si>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</si>
  <si>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</si>
  <si>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</si>
  <si>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</si>
  <si>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</si>
  <si>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</si>
  <si>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</si>
  <si>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</si>
  <si>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</si>
  <si>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</si>
  <si>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</si>
  <si>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</si>
  <si>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</si>
  <si>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</si>
  <si>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</si>
  <si>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</si>
  <si>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</si>
  <si>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</si>
  <si>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</si>
  <si>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</si>
  <si>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</si>
  <si>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</si>
  <si>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</si>
  <si>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</si>
  <si>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</si>
  <si>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</si>
  <si>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</si>
  <si>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</si>
  <si>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</si>
  <si>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</si>
  <si>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</si>
  <si>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</si>
  <si>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</si>
  <si>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</si>
  <si>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</si>
  <si>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</si>
  <si>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</si>
  <si>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</si>
  <si>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</si>
  <si>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</si>
  <si>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</si>
  <si>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</si>
  <si>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</si>
  <si>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</si>
  <si>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</si>
  <si>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</si>
  <si>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</si>
  <si>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</si>
  <si>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</si>
  <si>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</si>
  <si>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</si>
  <si>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</si>
  <si>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</si>
  <si>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</si>
  <si>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</si>
  <si>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</si>
  <si>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</si>
  <si>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</si>
  <si>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</si>
  <si>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</si>
  <si>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</si>
  <si>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</si>
  <si>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</si>
  <si>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</si>
  <si>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</si>
  <si>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</si>
  <si>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</si>
  <si>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</si>
  <si>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</si>
  <si>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</si>
  <si>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</si>
  <si>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</si>
  <si>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</si>
  <si>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</si>
  <si>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</si>
  <si>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</si>
  <si>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</si>
  <si>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</si>
  <si>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</si>
  <si>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</si>
  <si>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</si>
  <si>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</si>
  <si>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</si>
  <si>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</si>
  <si>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</si>
  <si>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</si>
  <si>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</si>
  <si>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</si>
  <si>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</si>
  <si>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</si>
  <si>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</si>
  <si>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</si>
  <si>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</si>
  <si>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</si>
  <si>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</si>
  <si>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</si>
  <si>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</si>
  <si>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</si>
  <si>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</si>
  <si>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</si>
  <si>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</si>
  <si>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</si>
  <si>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</si>
  <si>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</si>
  <si>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</si>
  <si>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</si>
  <si>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</si>
  <si>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</si>
  <si>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</si>
  <si>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</si>
  <si>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</si>
  <si>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</si>
  <si>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</si>
  <si>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</si>
  <si>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</si>
  <si>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</si>
  <si>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</si>
  <si>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</si>
  <si>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</si>
  <si>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</si>
  <si>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</si>
  <si>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</si>
  <si>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</si>
  <si>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</si>
  <si>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</si>
  <si>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</si>
  <si>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</si>
  <si>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</si>
  <si>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</si>
  <si>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</si>
  <si>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</si>
  <si>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</si>
  <si>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</si>
  <si>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</si>
  <si>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</si>
  <si>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</si>
  <si>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</si>
  <si>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</si>
  <si>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</si>
  <si>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</si>
  <si>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</si>
  <si>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</si>
  <si>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</si>
  <si>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</si>
  <si>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</si>
  <si>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</si>
  <si>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</si>
  <si>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</si>
  <si>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</si>
  <si>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</si>
  <si>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</si>
  <si>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</si>
  <si>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</si>
  <si>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</si>
  <si>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</si>
  <si>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</si>
  <si>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</si>
  <si>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</si>
  <si>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</si>
  <si>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</si>
  <si>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</si>
  <si>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</si>
  <si>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</si>
  <si>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</si>
  <si>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</si>
  <si>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</si>
  <si>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</si>
  <si>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</si>
  <si>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</si>
  <si>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</si>
  <si>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</si>
  <si>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</si>
  <si>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</si>
  <si>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</si>
  <si>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</si>
  <si>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</si>
  <si>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</si>
  <si>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</si>
  <si>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</si>
  <si>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</si>
  <si>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</si>
  <si>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</si>
  <si>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</si>
  <si>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</si>
  <si>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</si>
  <si>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</si>
  <si>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</si>
  <si>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</si>
  <si>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</si>
  <si>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</si>
  <si>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</si>
  <si>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</si>
  <si>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</si>
  <si>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</si>
  <si>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</si>
  <si>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</si>
  <si>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</si>
  <si>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</si>
  <si>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</si>
  <si>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</si>
  <si>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</si>
  <si>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</si>
  <si>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</si>
  <si>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</si>
  <si>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</si>
  <si>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</si>
  <si>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</si>
  <si>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</si>
  <si>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</si>
  <si>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</si>
  <si>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</si>
  <si>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</si>
  <si>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</si>
  <si>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</si>
  <si>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</si>
  <si>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</si>
  <si>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</si>
  <si>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</si>
  <si>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</si>
  <si>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</si>
  <si>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</si>
  <si>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</si>
  <si>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</si>
  <si>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</si>
  <si>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</si>
  <si>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</si>
  <si>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</si>
  <si>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</si>
  <si>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</si>
  <si>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</si>
  <si>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</si>
  <si>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</si>
  <si>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</si>
  <si>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</si>
  <si>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</si>
  <si>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</si>
  <si>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</si>
  <si>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</si>
  <si>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</si>
  <si>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</si>
  <si>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</si>
  <si>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</si>
  <si>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</si>
  <si>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</si>
  <si>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</si>
  <si>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</si>
  <si>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</si>
  <si>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</si>
  <si>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</si>
  <si>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</si>
  <si>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</si>
  <si>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</si>
  <si>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</si>
  <si>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</si>
  <si>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</si>
  <si>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</si>
  <si>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</si>
  <si>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</si>
  <si>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</si>
  <si>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</si>
  <si>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</si>
  <si>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</si>
  <si>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</si>
  <si>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</si>
  <si>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</si>
  <si>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</si>
  <si>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</si>
  <si>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</si>
  <si>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</si>
  <si>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</si>
  <si>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</si>
  <si>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</si>
  <si>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</si>
  <si>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</si>
  <si>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</si>
  <si>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</si>
  <si>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</si>
  <si>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</si>
  <si>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</si>
  <si>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</si>
  <si>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</si>
  <si>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</si>
  <si>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</si>
  <si>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</si>
  <si>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</si>
  <si>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</si>
  <si>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</si>
  <si>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</si>
  <si>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</si>
  <si>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</si>
  <si>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</si>
  <si>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</si>
  <si>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</si>
  <si>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</si>
  <si>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</si>
  <si>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</si>
  <si>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</si>
  <si>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</si>
  <si>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</si>
  <si>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</si>
  <si>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</si>
  <si>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</si>
  <si>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</si>
  <si>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</si>
  <si>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</si>
  <si>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</si>
  <si>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</si>
  <si>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</si>
  <si>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</si>
  <si>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</si>
  <si>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</si>
  <si>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</si>
  <si>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</si>
  <si>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</si>
  <si>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</si>
  <si>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</si>
  <si>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</si>
  <si>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</si>
  <si>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</si>
  <si>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</si>
  <si>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</si>
  <si>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</si>
  <si>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</si>
  <si>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</si>
  <si>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</si>
  <si>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</si>
  <si>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</si>
  <si>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</si>
  <si>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</si>
  <si>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</si>
  <si>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</si>
  <si>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</si>
  <si>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</si>
  <si>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</si>
  <si>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</si>
  <si>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</si>
  <si>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</si>
  <si>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</si>
  <si>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</si>
  <si>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</si>
  <si>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</si>
  <si>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</si>
  <si>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</si>
  <si>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</si>
  <si>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</si>
  <si>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</si>
  <si>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</si>
  <si>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</si>
  <si>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</si>
  <si>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</si>
  <si>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</si>
  <si>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</si>
  <si>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</si>
  <si>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</si>
  <si>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</si>
  <si>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</si>
  <si>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</si>
  <si>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</si>
  <si>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</si>
  <si>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</si>
  <si>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</si>
  <si>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</si>
  <si>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</si>
  <si>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</si>
  <si>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</si>
  <si>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</si>
  <si>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</si>
  <si>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</si>
  <si>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</si>
  <si>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</si>
  <si>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</si>
  <si>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</si>
  <si>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</si>
  <si>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</si>
  <si>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</si>
  <si>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</si>
  <si>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</si>
  <si>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</si>
  <si>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</si>
  <si>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</si>
  <si>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</si>
  <si>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</si>
  <si>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</si>
  <si>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</si>
  <si>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</si>
  <si>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</si>
  <si>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</si>
  <si>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</si>
  <si>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</si>
  <si>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</si>
  <si>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</si>
  <si>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</si>
  <si>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</si>
  <si>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</si>
  <si>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</si>
  <si>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</si>
  <si>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</si>
  <si>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</si>
  <si>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</si>
  <si>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</si>
  <si>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</si>
  <si>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</si>
  <si>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</si>
  <si>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</si>
  <si>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</si>
  <si>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</si>
  <si>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</si>
  <si>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</si>
  <si>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</si>
  <si>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</si>
  <si>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</si>
  <si>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</si>
  <si>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</si>
  <si>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</si>
  <si>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</si>
  <si>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</si>
  <si>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</si>
  <si>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</si>
  <si>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</si>
  <si>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</si>
  <si>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</si>
  <si>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</si>
  <si>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</si>
  <si>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</si>
  <si>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</si>
  <si>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</si>
  <si>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</si>
  <si>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</si>
  <si>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</si>
  <si>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</si>
  <si>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</si>
  <si>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</si>
  <si>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</si>
  <si>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</si>
  <si>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</si>
  <si>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</si>
  <si>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</si>
  <si>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</si>
  <si>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</si>
  <si>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</si>
  <si>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</si>
  <si>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</si>
  <si>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</si>
  <si>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</si>
  <si>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</si>
  <si>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</si>
  <si>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</si>
  <si>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</si>
  <si>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</si>
  <si>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</si>
  <si>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</si>
  <si>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</si>
  <si>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</si>
  <si>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</si>
  <si>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</si>
  <si>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</si>
  <si>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</si>
  <si>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</si>
  <si>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</si>
  <si>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</si>
  <si>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</si>
  <si>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</si>
  <si>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</si>
  <si>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</si>
  <si>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</si>
  <si>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</si>
  <si>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</si>
  <si>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</si>
  <si>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</si>
  <si>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</si>
  <si>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</si>
  <si>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</si>
  <si>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</si>
  <si>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</si>
  <si>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</si>
  <si>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</si>
  <si>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</si>
  <si>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</si>
  <si>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</si>
  <si>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</si>
  <si>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</si>
  <si>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</si>
  <si>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</si>
  <si>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</si>
  <si>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</si>
  <si>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</si>
  <si>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</si>
  <si>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</si>
  <si>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</si>
  <si>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</si>
  <si>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</si>
  <si>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</si>
  <si>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</si>
  <si>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</si>
  <si>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</si>
  <si>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</si>
  <si>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</si>
  <si>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</si>
  <si>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</si>
  <si>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</si>
  <si>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</si>
  <si>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</si>
  <si>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</si>
  <si>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</si>
  <si>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</si>
  <si>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</si>
  <si>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</si>
  <si>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</si>
  <si>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</si>
  <si>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</si>
  <si>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</si>
  <si>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</si>
  <si>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</si>
  <si>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</si>
  <si>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</si>
  <si>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</si>
  <si>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</si>
  <si>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</si>
  <si>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</si>
  <si>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</si>
  <si>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</si>
  <si>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</si>
  <si>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</si>
  <si>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</si>
  <si>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</si>
  <si>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</si>
  <si>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</si>
  <si>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</si>
  <si>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</si>
  <si>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</si>
  <si>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</si>
  <si>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</si>
  <si>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</si>
  <si>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</si>
  <si>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</si>
  <si>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</si>
  <si>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</si>
  <si>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</si>
  <si>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</si>
  <si>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</si>
  <si>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</si>
  <si>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</si>
  <si>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</si>
  <si>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</si>
  <si>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</si>
  <si>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</si>
  <si>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</si>
  <si>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</si>
  <si>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</si>
  <si>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</si>
  <si>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</si>
  <si>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</si>
  <si>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</si>
  <si>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</si>
  <si>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</si>
  <si>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</si>
  <si>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</si>
  <si>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</si>
  <si>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</si>
  <si>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</si>
  <si>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</si>
  <si>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</si>
  <si>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</si>
  <si>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</si>
  <si>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</si>
  <si>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</si>
  <si>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</si>
  <si>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</si>
  <si>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</si>
  <si>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</si>
  <si>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</si>
  <si>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</si>
  <si>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</si>
  <si>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</si>
  <si>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</si>
  <si>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</si>
  <si>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</si>
  <si>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</si>
  <si>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</si>
  <si>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</si>
  <si>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</si>
  <si>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</si>
  <si>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</si>
  <si>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</si>
  <si>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</si>
  <si>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</si>
  <si>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</si>
  <si>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</si>
  <si>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</si>
  <si>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</si>
  <si>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</si>
  <si>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</si>
  <si>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</si>
  <si>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</si>
  <si>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</si>
  <si>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</si>
  <si>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</si>
  <si>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</si>
  <si>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</si>
  <si>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</si>
  <si>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</si>
  <si>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</si>
  <si>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</si>
  <si>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</si>
  <si>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</si>
  <si>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</si>
  <si>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</si>
  <si>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</si>
  <si>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</si>
  <si>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</si>
  <si>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</si>
  <si>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</si>
  <si>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</si>
  <si>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</si>
  <si>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</si>
  <si>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</si>
  <si>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</si>
  <si>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</si>
  <si>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</si>
  <si>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</si>
  <si>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</si>
  <si>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</si>
  <si>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</si>
  <si>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</si>
  <si>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</si>
  <si>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</si>
  <si>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</si>
  <si>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</si>
  <si>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</si>
  <si>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</si>
  <si>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</si>
  <si>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</si>
  <si>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</si>
  <si>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</si>
  <si>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</si>
  <si>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</si>
  <si>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</si>
  <si>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</si>
  <si>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</si>
  <si>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</si>
  <si>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</si>
  <si>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</si>
  <si>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</si>
  <si>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</si>
  <si>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</si>
  <si>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</si>
  <si>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</si>
  <si>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</si>
  <si>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</si>
  <si>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</si>
  <si>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</si>
  <si>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</si>
  <si>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</si>
  <si>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</si>
  <si>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</si>
  <si>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</si>
  <si>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</si>
  <si>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</si>
  <si>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</si>
  <si>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</si>
  <si>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</si>
  <si>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</si>
  <si>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</si>
  <si>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</si>
  <si>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</si>
  <si>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</si>
  <si>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</si>
  <si>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</si>
  <si>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</si>
  <si>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</si>
  <si>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</si>
  <si>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</si>
  <si>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</si>
  <si>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</si>
  <si>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</si>
  <si>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</si>
  <si>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</si>
  <si>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</si>
  <si>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</si>
  <si>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</si>
  <si>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</si>
  <si>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</si>
  <si>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</si>
  <si>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</si>
  <si>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</si>
  <si>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</si>
  <si>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</si>
  <si>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</si>
  <si>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</si>
  <si>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</si>
  <si>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</si>
  <si>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</si>
  <si>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</si>
  <si>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</si>
  <si>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</si>
  <si>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</si>
  <si>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</si>
  <si>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</si>
  <si>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</si>
  <si>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</si>
  <si>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</si>
  <si>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</si>
  <si>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</si>
  <si>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</si>
  <si>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</si>
  <si>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</si>
  <si>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</si>
  <si>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</si>
  <si>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</si>
  <si>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</si>
  <si>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</si>
  <si>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</si>
  <si>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</si>
  <si>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</si>
  <si>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</si>
  <si>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</si>
  <si>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</si>
  <si>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</si>
  <si>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</si>
  <si>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</si>
  <si>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</si>
  <si>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</si>
  <si>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</si>
  <si>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</si>
  <si>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</si>
  <si>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</si>
  <si>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</si>
  <si>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</si>
  <si>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</si>
  <si>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</si>
  <si>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</si>
  <si>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</si>
  <si>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</si>
  <si>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</si>
  <si>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</si>
  <si>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</si>
  <si>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</si>
  <si>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</si>
  <si>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</si>
  <si>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</si>
  <si>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</si>
  <si>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</si>
  <si>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</si>
  <si>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</si>
  <si>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</si>
  <si>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</si>
  <si>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</si>
  <si>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</si>
  <si>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</si>
  <si>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</si>
  <si>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</si>
  <si>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</si>
  <si>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</si>
  <si>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</si>
  <si>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</si>
  <si>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</si>
  <si>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</si>
  <si>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</si>
  <si>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</si>
  <si>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</si>
  <si>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</si>
  <si>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</si>
  <si>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</si>
  <si>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</si>
  <si>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</si>
  <si>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</si>
  <si>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</si>
  <si>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</si>
  <si>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</si>
  <si>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</si>
  <si>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</si>
  <si>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</si>
  <si>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</si>
  <si>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</si>
  <si>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</si>
  <si>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</si>
  <si>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</si>
  <si>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</si>
  <si>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</si>
  <si>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</si>
  <si>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</si>
  <si>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</si>
  <si>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</si>
  <si>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</si>
  <si>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</si>
  <si>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</si>
  <si>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</si>
  <si>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</si>
  <si>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</si>
  <si>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</si>
  <si>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</si>
  <si>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</si>
  <si>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</si>
  <si>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</si>
  <si>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</si>
  <si>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</si>
  <si>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</si>
  <si>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</si>
  <si>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</si>
  <si>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</si>
  <si>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</si>
  <si>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</si>
  <si>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</si>
  <si>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</si>
  <si>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</si>
  <si>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</si>
  <si>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</si>
  <si>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</si>
  <si>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</si>
  <si>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</si>
  <si>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</si>
  <si>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</si>
  <si>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</si>
  <si>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</si>
  <si>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</si>
  <si>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</si>
  <si>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</si>
  <si>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</si>
  <si>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</si>
  <si>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</si>
  <si>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</si>
  <si>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</si>
  <si>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</si>
  <si>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</si>
  <si>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</si>
  <si>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</si>
  <si>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</si>
  <si>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</si>
  <si>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</si>
  <si>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</si>
  <si>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</si>
  <si>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</si>
  <si>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</si>
  <si>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</si>
  <si>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</si>
  <si>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</si>
  <si>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</si>
  <si>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</si>
  <si>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</si>
  <si>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</si>
  <si>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</si>
  <si>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</si>
  <si>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</si>
  <si>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</si>
  <si>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</si>
  <si>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</si>
  <si>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</si>
  <si>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</si>
  <si>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</si>
  <si>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</si>
  <si>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</si>
  <si>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</si>
  <si>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</si>
  <si>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</si>
  <si>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</si>
  <si>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</si>
  <si>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</si>
  <si>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</si>
  <si>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</si>
  <si>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</si>
  <si>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</si>
  <si>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</si>
  <si>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</si>
  <si>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</si>
  <si>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</si>
  <si>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</si>
  <si>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</si>
  <si>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</si>
  <si>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</si>
  <si>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</si>
  <si>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</si>
  <si>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</si>
  <si>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</si>
  <si>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</si>
  <si>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</si>
  <si>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</si>
  <si>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</si>
  <si>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</si>
  <si>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</si>
  <si>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</si>
  <si>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</si>
  <si>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</si>
  <si>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</si>
  <si>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</si>
  <si>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</si>
  <si>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</si>
  <si>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</si>
  <si>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</si>
  <si>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</si>
  <si>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</si>
  <si>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</si>
  <si>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</si>
  <si>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</si>
  <si>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</si>
  <si>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</si>
  <si>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</si>
  <si>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</si>
  <si>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</si>
  <si>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</si>
  <si>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</si>
  <si>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</si>
  <si>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</si>
  <si>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</si>
  <si>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</si>
  <si>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</si>
  <si>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</si>
  <si>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</si>
  <si>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</si>
  <si>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</si>
  <si>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</si>
  <si>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</si>
  <si>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</si>
  <si>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</si>
  <si>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</si>
  <si>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</si>
  <si>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</si>
  <si>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</si>
  <si>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</si>
  <si>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</si>
  <si>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</si>
  <si>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</si>
  <si>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</si>
  <si>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</si>
  <si>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</si>
  <si>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</si>
  <si>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</si>
  <si>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</si>
  <si>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</si>
  <si>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</si>
  <si>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</si>
  <si>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</si>
  <si>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</si>
  <si>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</si>
  <si>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</si>
  <si>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</si>
  <si>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</si>
  <si>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</si>
  <si>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</si>
  <si>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</si>
  <si>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</si>
  <si>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</si>
  <si>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</si>
  <si>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</si>
  <si>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</si>
  <si>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</si>
  <si>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</si>
  <si>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</si>
  <si>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</si>
  <si>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</si>
  <si>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</si>
  <si>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</si>
  <si>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</si>
  <si>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</si>
  <si>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</si>
  <si>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</si>
  <si>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</si>
  <si>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</si>
  <si>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</si>
  <si>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</si>
  <si>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</si>
  <si>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</si>
  <si>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</si>
  <si>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</si>
  <si>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</si>
  <si>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</si>
  <si>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</si>
  <si>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</si>
  <si>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</si>
  <si>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</si>
  <si>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</si>
  <si>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</si>
  <si>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</si>
  <si>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</si>
  <si>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</si>
  <si>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</si>
  <si>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</si>
  <si>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</si>
  <si>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</si>
  <si>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</si>
  <si>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</si>
  <si>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</si>
  <si>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</si>
  <si>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</si>
  <si>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</si>
  <si>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</si>
  <si>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</si>
  <si>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</si>
  <si>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</si>
  <si>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</si>
  <si>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</si>
  <si>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</si>
  <si>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</si>
  <si>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</si>
  <si>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</si>
  <si>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</si>
  <si>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</si>
  <si>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</si>
  <si>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</si>
  <si>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</si>
  <si>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</si>
  <si>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</si>
  <si>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</si>
  <si>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</si>
  <si>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</si>
  <si>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</si>
  <si>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</si>
  <si>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</si>
  <si>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</si>
  <si>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</si>
  <si>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</si>
  <si>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</si>
  <si>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</si>
  <si>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</si>
  <si>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</si>
  <si>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</si>
  <si>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</si>
  <si>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</si>
  <si>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</si>
  <si>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</si>
  <si>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</si>
  <si>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</si>
  <si>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</si>
  <si>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</si>
  <si>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</si>
  <si>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</si>
  <si>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</si>
  <si>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</si>
  <si>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</si>
  <si>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</si>
  <si>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</si>
  <si>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</si>
  <si>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</si>
  <si>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</si>
  <si>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</si>
  <si>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</si>
  <si>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</si>
  <si>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</si>
  <si>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</si>
  <si>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</si>
  <si>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</si>
  <si>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</si>
  <si>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</si>
  <si>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</si>
  <si>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</si>
  <si>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</si>
  <si>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</si>
  <si>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</si>
  <si>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</si>
  <si>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</si>
  <si>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</si>
  <si>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</si>
  <si>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</si>
  <si>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</si>
  <si>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</si>
  <si>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</si>
  <si>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</si>
  <si>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</si>
  <si>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</si>
  <si>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</si>
  <si>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</si>
  <si>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</si>
  <si>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</si>
  <si>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</si>
  <si>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</si>
  <si>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</si>
  <si>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</si>
  <si>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</si>
  <si>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</si>
  <si>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</si>
  <si>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</si>
  <si>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</si>
  <si>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</si>
  <si>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</si>
  <si>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</si>
  <si>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</si>
  <si>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</si>
  <si>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</si>
  <si>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</si>
  <si>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</si>
  <si>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</si>
  <si>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</si>
  <si>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</si>
  <si>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</si>
  <si>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</si>
  <si>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</si>
  <si>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</si>
  <si>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</si>
  <si>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</si>
  <si>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</si>
  <si>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</si>
  <si>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</si>
  <si>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</si>
  <si>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</si>
  <si>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</si>
  <si>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</si>
  <si>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</si>
  <si>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</si>
  <si>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</si>
  <si>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</si>
  <si>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</si>
  <si>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</si>
  <si>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</si>
  <si>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</si>
  <si>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</si>
  <si>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</si>
  <si>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</si>
  <si>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</si>
  <si>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</si>
  <si>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</si>
  <si>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</si>
  <si>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</si>
  <si>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</si>
  <si>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</si>
  <si>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</si>
  <si>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</si>
  <si>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</si>
  <si>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</si>
  <si>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</si>
  <si>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</si>
  <si>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</si>
  <si>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</si>
  <si>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</si>
  <si>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</si>
  <si>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</si>
  <si>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</si>
  <si>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</si>
  <si>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</si>
  <si>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</si>
  <si>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</si>
  <si>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</si>
  <si>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</si>
  <si>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</si>
  <si>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</si>
  <si>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</si>
  <si>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</si>
  <si>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</si>
  <si>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</si>
  <si>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</si>
  <si>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</si>
  <si>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</si>
  <si>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</si>
  <si>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</si>
  <si>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</si>
  <si>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</si>
  <si>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</si>
  <si>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</si>
  <si>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</si>
  <si>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</si>
  <si>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</si>
  <si>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</si>
  <si>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</si>
  <si>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</si>
  <si>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</si>
  <si>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</si>
  <si>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</si>
  <si>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</si>
  <si>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</si>
  <si>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</si>
  <si>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</si>
  <si>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</si>
  <si>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</si>
  <si>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</si>
  <si>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</si>
  <si>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</si>
  <si>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</si>
  <si>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</si>
  <si>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</si>
  <si>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</si>
  <si>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</si>
  <si>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</si>
  <si>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</si>
  <si>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</si>
  <si>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</si>
  <si>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</si>
  <si>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</si>
  <si>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</si>
  <si>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</si>
  <si>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</si>
  <si>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</si>
  <si>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</si>
  <si>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</si>
  <si>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</si>
  <si>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</si>
  <si>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</si>
  <si>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</si>
  <si>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</si>
  <si>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</si>
  <si>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</si>
  <si>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</si>
  <si>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</si>
  <si>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</si>
  <si>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</si>
  <si>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</si>
  <si>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</si>
  <si>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</si>
  <si>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</si>
  <si>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</si>
  <si>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</si>
  <si>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</si>
  <si>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</si>
  <si>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</si>
  <si>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</si>
  <si>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</si>
  <si>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</si>
  <si>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</si>
  <si>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</si>
  <si>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</si>
  <si>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</si>
  <si>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</si>
  <si>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</si>
  <si>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</si>
  <si>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</si>
  <si>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</si>
  <si>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</si>
  <si>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</si>
  <si>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</si>
  <si>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</si>
  <si>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</si>
  <si>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</si>
  <si>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</si>
  <si>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</si>
  <si>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</si>
  <si>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</si>
  <si>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</si>
  <si>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</si>
  <si>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</si>
  <si>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</si>
  <si>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</si>
  <si>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</si>
  <si>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</si>
  <si>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</si>
  <si>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</si>
  <si>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</si>
  <si>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</si>
  <si>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</si>
  <si>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</si>
  <si>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</si>
  <si>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</si>
  <si>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</si>
  <si>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</si>
  <si>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</si>
  <si>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</si>
  <si>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</si>
  <si>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</si>
  <si>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</si>
  <si>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</si>
  <si>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</si>
  <si>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</si>
  <si>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</si>
  <si>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</si>
  <si>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</si>
  <si>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</si>
  <si>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</si>
  <si>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</si>
  <si>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</si>
  <si>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</si>
  <si>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</si>
  <si>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</si>
  <si>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</si>
  <si>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</si>
  <si>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</si>
  <si>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</si>
  <si>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</si>
  <si>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</si>
  <si>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</si>
  <si>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</si>
  <si>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</si>
  <si>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</si>
  <si>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</si>
  <si>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</si>
  <si>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</si>
  <si>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</si>
  <si>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</si>
  <si>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</si>
  <si>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</si>
  <si>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</si>
  <si>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</si>
  <si>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</si>
  <si>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</si>
  <si>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</si>
  <si>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</si>
  <si>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</si>
  <si>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</si>
  <si>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</si>
  <si>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</si>
  <si>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</si>
  <si>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</si>
  <si>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</si>
  <si>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</si>
  <si>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</si>
  <si>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</si>
  <si>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</si>
  <si>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</si>
  <si>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</si>
  <si>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</si>
  <si>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</si>
  <si>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</si>
  <si>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</si>
  <si>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</si>
  <si>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</si>
  <si>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</si>
  <si>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</si>
  <si>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</si>
  <si>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</si>
  <si>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</si>
  <si>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</si>
  <si>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</si>
  <si>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</si>
  <si>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</si>
  <si>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</si>
  <si>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</si>
  <si>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</si>
  <si>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</si>
  <si>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</si>
  <si>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</si>
  <si>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</si>
  <si>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</si>
  <si>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</si>
  <si>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</si>
  <si>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</si>
  <si>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</si>
  <si>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</si>
  <si>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</si>
  <si>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</si>
  <si>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</si>
  <si>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</si>
  <si>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</si>
  <si>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</si>
  <si>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</si>
  <si>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</si>
  <si>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</si>
  <si>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</si>
  <si>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</si>
  <si>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</si>
  <si>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</si>
  <si>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</si>
  <si>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</si>
  <si>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</si>
  <si>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</si>
  <si>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</si>
  <si>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</si>
  <si>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</si>
  <si>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</si>
  <si>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</si>
  <si>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</si>
  <si>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</si>
  <si>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</si>
  <si>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</si>
  <si>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</si>
  <si>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</si>
  <si>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</si>
  <si>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</si>
  <si>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</si>
  <si>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</si>
  <si>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</si>
  <si>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</si>
  <si>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</si>
  <si>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</si>
  <si>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</si>
  <si>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</si>
  <si>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</si>
  <si>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</si>
  <si>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</si>
  <si>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</si>
  <si>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</si>
  <si>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</si>
  <si>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</si>
  <si>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</si>
  <si>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</si>
  <si>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</si>
  <si>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</si>
  <si>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</si>
  <si>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</si>
  <si>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</si>
  <si>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</si>
  <si>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</si>
  <si>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</si>
  <si>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</si>
  <si>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</si>
  <si>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</si>
  <si>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</si>
  <si>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</si>
  <si>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</si>
  <si>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</si>
  <si>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</si>
  <si>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</si>
  <si>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</si>
  <si>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</si>
  <si>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</si>
  <si>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</si>
  <si>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</si>
  <si>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</si>
  <si>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</si>
  <si>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</si>
  <si>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</si>
  <si>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</si>
  <si>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</si>
  <si>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</si>
  <si>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</si>
  <si>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</si>
  <si>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</si>
  <si>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</si>
  <si>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</si>
  <si>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</si>
  <si>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</si>
  <si>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</si>
  <si>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</si>
  <si>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</si>
  <si>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</si>
  <si>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</si>
  <si>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</si>
  <si>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</si>
  <si>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</si>
  <si>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</si>
  <si>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</si>
  <si>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</si>
  <si>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</si>
  <si>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</si>
  <si>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</si>
  <si>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</si>
  <si>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</si>
  <si>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</si>
  <si>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</si>
  <si>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</si>
  <si>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</si>
  <si>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</si>
  <si>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</si>
  <si>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</si>
  <si>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</si>
  <si>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</si>
  <si>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</si>
  <si>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</si>
  <si>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</si>
  <si>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</si>
  <si>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</si>
  <si>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</si>
  <si>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</si>
  <si>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</si>
  <si>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</si>
  <si>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</si>
  <si>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</si>
  <si>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</si>
  <si>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</si>
  <si>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</si>
  <si>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</si>
  <si>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</si>
  <si>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</si>
  <si>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</si>
  <si>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</si>
  <si>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</si>
  <si>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</si>
  <si>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</si>
  <si>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</si>
  <si>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</si>
  <si>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</si>
  <si>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</si>
  <si>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</si>
  <si>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</si>
  <si>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</si>
  <si>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</si>
  <si>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</si>
  <si>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</si>
  <si>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</si>
  <si>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</si>
  <si>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</si>
  <si>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</si>
  <si>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</si>
  <si>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</si>
  <si>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</si>
  <si>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</si>
  <si>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</si>
  <si>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</si>
  <si>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</si>
  <si>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</si>
  <si>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</si>
  <si>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</si>
  <si>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</si>
  <si>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</si>
  <si>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</si>
  <si>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</si>
  <si>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</si>
  <si>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</si>
  <si>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</si>
  <si>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</si>
  <si>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</si>
  <si>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</si>
  <si>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</si>
  <si>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</si>
  <si>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</si>
  <si>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</si>
  <si>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</si>
  <si>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</si>
  <si>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</si>
  <si>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</si>
  <si>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</si>
  <si>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</si>
  <si>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</si>
  <si>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</si>
  <si>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</si>
  <si>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</si>
  <si>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</si>
  <si>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</si>
  <si>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</si>
  <si>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</si>
  <si>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</si>
  <si>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</si>
  <si>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</si>
  <si>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</si>
  <si>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</si>
  <si>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</si>
  <si>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</si>
  <si>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</si>
  <si>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</si>
  <si>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</si>
  <si>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</si>
  <si>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</si>
  <si>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</si>
  <si>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</si>
  <si>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</si>
  <si>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</si>
  <si>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</si>
  <si>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</si>
  <si>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</si>
  <si>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</si>
  <si>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</si>
  <si>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</si>
  <si>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</si>
  <si>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</si>
  <si>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</si>
  <si>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</si>
  <si>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</si>
  <si>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</si>
  <si>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</si>
  <si>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</si>
  <si>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</si>
  <si>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</si>
  <si>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</si>
  <si>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</si>
  <si>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</si>
  <si>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</si>
  <si>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</si>
  <si>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</si>
  <si>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</si>
  <si>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</si>
  <si>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</si>
  <si>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</si>
  <si>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</si>
  <si>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</si>
  <si>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</si>
  <si>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</si>
  <si>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</si>
  <si>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</si>
  <si>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</si>
  <si>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</si>
  <si>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</si>
  <si>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</si>
  <si>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</si>
  <si>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</si>
  <si>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</si>
  <si>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</si>
  <si>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</si>
  <si>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</si>
  <si>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</si>
  <si>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</si>
  <si>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</si>
  <si>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</si>
  <si>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</si>
  <si>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</si>
  <si>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</si>
  <si>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</si>
  <si>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</si>
  <si>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</si>
  <si>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</si>
  <si>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</si>
  <si>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</si>
  <si>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</si>
  <si>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</si>
  <si>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</si>
  <si>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</si>
  <si>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</si>
  <si>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</si>
  <si>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</si>
  <si>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</si>
  <si>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</si>
  <si>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</si>
  <si>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</si>
  <si>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</si>
  <si>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</si>
  <si>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</si>
  <si>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</si>
  <si>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</si>
  <si>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</si>
  <si>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</si>
  <si>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</si>
  <si>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</si>
  <si>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</si>
  <si>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</si>
  <si>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</si>
  <si>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</si>
  <si>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</si>
  <si>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</si>
  <si>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</si>
  <si>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</si>
  <si>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</si>
  <si>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</si>
  <si>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</si>
  <si>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</si>
  <si>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</si>
  <si>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</si>
  <si>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</si>
  <si>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</si>
  <si>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</si>
  <si>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</si>
  <si>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</si>
  <si>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</si>
  <si>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</si>
  <si>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</si>
  <si>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</si>
  <si>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</si>
  <si>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</si>
  <si>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</si>
  <si>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</si>
  <si>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</si>
  <si>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</si>
  <si>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</si>
  <si>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</si>
  <si>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</si>
  <si>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</si>
  <si>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</si>
  <si>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</si>
  <si>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</si>
  <si>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</si>
  <si>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</si>
  <si>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</si>
  <si>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</si>
  <si>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</si>
  <si>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</si>
  <si>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</si>
  <si>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</si>
  <si>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</si>
  <si>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</si>
  <si>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</si>
  <si>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</si>
  <si>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</si>
  <si>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</si>
  <si>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</si>
  <si>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</si>
  <si>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</si>
  <si>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</si>
  <si>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</si>
  <si>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</si>
  <si>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</si>
  <si>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</si>
  <si>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</si>
  <si>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</si>
  <si>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</si>
  <si>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</si>
  <si>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</si>
  <si>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</si>
  <si>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</si>
  <si>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</si>
  <si>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</si>
  <si>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</si>
  <si>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</si>
  <si>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</si>
  <si>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</si>
  <si>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</si>
  <si>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</si>
  <si>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</si>
  <si>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</si>
  <si>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</si>
  <si>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</si>
  <si>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</si>
  <si>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</si>
  <si>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</si>
  <si>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</si>
  <si>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</si>
  <si>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</si>
  <si>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</si>
  <si>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</si>
  <si>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</si>
  <si>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</si>
  <si>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</si>
  <si>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</si>
  <si>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</si>
  <si>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</si>
  <si>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</si>
  <si>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</si>
  <si>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</si>
  <si>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</si>
  <si>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</si>
  <si>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</si>
  <si>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</si>
  <si>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</si>
  <si>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</si>
  <si>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</si>
  <si>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</si>
  <si>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</si>
  <si>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</si>
  <si>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</si>
  <si>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</si>
  <si>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</si>
  <si>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</si>
  <si>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</si>
  <si>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</si>
  <si>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</si>
  <si>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</si>
  <si>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</si>
  <si>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</si>
  <si>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</si>
  <si>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</si>
  <si>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</si>
  <si>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</si>
  <si>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</si>
  <si>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</si>
  <si>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</si>
  <si>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</si>
  <si>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</si>
  <si>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</si>
  <si>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</si>
  <si>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</si>
  <si>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</si>
  <si>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</si>
  <si>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</si>
  <si>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</si>
  <si>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</si>
  <si>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</si>
  <si>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</si>
  <si>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</si>
  <si>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</si>
  <si>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</si>
  <si>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</si>
  <si>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</si>
  <si>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</si>
  <si>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</si>
  <si>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</si>
  <si>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</si>
  <si>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</si>
  <si>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</si>
  <si>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</si>
  <si>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</si>
  <si>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</si>
  <si>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</si>
  <si>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</si>
  <si>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</si>
  <si>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</si>
  <si>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</si>
  <si>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</si>
  <si>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</si>
  <si>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</si>
  <si>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</si>
  <si>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</si>
  <si>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</si>
  <si>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</si>
  <si>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</si>
  <si>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</si>
  <si>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</si>
  <si>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</si>
  <si>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</si>
  <si>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</si>
  <si>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</si>
  <si>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</si>
  <si>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</si>
  <si>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</si>
  <si>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</si>
  <si>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</si>
  <si>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</si>
  <si>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</si>
  <si>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</si>
  <si>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</si>
  <si>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</si>
  <si>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</si>
  <si>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</si>
  <si>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</si>
  <si>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</si>
  <si>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</si>
  <si>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</si>
  <si>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</si>
  <si>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</si>
  <si>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</si>
  <si>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</si>
  <si>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</si>
  <si>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</si>
  <si>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</si>
  <si>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</si>
  <si>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</si>
  <si>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</si>
  <si>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</si>
  <si>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</si>
  <si>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</si>
  <si>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</si>
  <si>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</si>
  <si>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</si>
  <si>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</si>
  <si>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</si>
  <si>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</si>
  <si>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</si>
  <si>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</si>
  <si>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</si>
  <si>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</si>
  <si>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</si>
  <si>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</si>
  <si>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</si>
  <si>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</si>
  <si>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</si>
  <si>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</si>
  <si>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</si>
  <si>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</si>
  <si>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</si>
  <si>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</si>
  <si>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</si>
  <si>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</si>
  <si>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</si>
  <si>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</si>
  <si>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</si>
  <si>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</si>
  <si>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</si>
  <si>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</si>
  <si>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</si>
  <si>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</si>
  <si>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</si>
  <si>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</si>
  <si>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</si>
  <si>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</si>
  <si>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</si>
  <si>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</si>
  <si>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</si>
  <si>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</si>
  <si>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</si>
  <si>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</si>
  <si>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</si>
  <si>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</si>
  <si>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</si>
  <si>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</si>
  <si>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</si>
  <si>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</si>
  <si>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</si>
  <si>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</si>
  <si>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</si>
  <si>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</si>
  <si>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</si>
  <si>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</si>
  <si>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</si>
  <si>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</si>
  <si>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</si>
  <si>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</si>
  <si>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</si>
  <si>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</si>
  <si>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</si>
  <si>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</si>
  <si>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</si>
  <si>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</si>
  <si>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</si>
  <si>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</si>
  <si>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</si>
  <si>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</si>
  <si>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</si>
  <si>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</si>
  <si>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</si>
  <si>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</si>
  <si>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</si>
  <si>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</si>
  <si>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</si>
  <si>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</si>
  <si>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</si>
  <si>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</si>
  <si>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</si>
  <si>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</si>
  <si>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</si>
  <si>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</si>
  <si>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</si>
  <si>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</si>
  <si>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</si>
  <si>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</si>
  <si>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</si>
  <si>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</si>
  <si>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</si>
  <si>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</si>
  <si>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</si>
  <si>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</si>
  <si>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</si>
  <si>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</si>
  <si>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</si>
  <si>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</si>
  <si>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</si>
  <si>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</si>
  <si>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</si>
  <si>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</si>
  <si>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</si>
  <si>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</si>
  <si>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</si>
  <si>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</si>
  <si>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</si>
  <si>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</si>
  <si>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</si>
  <si>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</si>
  <si>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</si>
  <si>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</si>
  <si>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</si>
  <si>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</si>
  <si>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</si>
  <si>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</si>
  <si>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</si>
  <si>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</si>
  <si>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</si>
  <si>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</si>
  <si>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</si>
  <si>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</si>
  <si>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</si>
  <si>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</si>
  <si>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</si>
  <si>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</si>
  <si>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</si>
  <si>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</si>
  <si>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</si>
  <si>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</si>
  <si>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</si>
  <si>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</si>
  <si>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</si>
  <si>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</si>
  <si>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</si>
  <si>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</si>
  <si>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</si>
  <si>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</si>
  <si>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</si>
  <si>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</si>
  <si>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</si>
  <si>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</si>
  <si>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</si>
  <si>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</si>
  <si>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</si>
  <si>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</si>
  <si>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</si>
  <si>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</si>
  <si>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</si>
  <si>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</si>
  <si>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</si>
  <si>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</si>
  <si>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</si>
  <si>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</si>
  <si>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</si>
  <si>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</si>
  <si>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</si>
  <si>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</si>
  <si>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</si>
  <si>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</si>
  <si>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</si>
  <si>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</si>
  <si>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</si>
  <si>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</si>
  <si>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</si>
  <si>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</si>
  <si>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</si>
  <si>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</si>
  <si>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</si>
  <si>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</si>
  <si>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</si>
  <si>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</si>
  <si>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</si>
  <si>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</si>
  <si>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</si>
  <si>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</si>
  <si>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</si>
  <si>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</si>
  <si>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</si>
  <si>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</si>
  <si>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</si>
  <si>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</si>
  <si>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</si>
  <si>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</si>
  <si>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</si>
  <si>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</si>
  <si>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</si>
  <si>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</si>
  <si>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</si>
  <si>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</si>
  <si>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</si>
  <si>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</si>
  <si>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</si>
  <si>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</si>
  <si>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</si>
  <si>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</si>
  <si>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</si>
  <si>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</si>
  <si>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</si>
  <si>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</si>
  <si>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</si>
  <si>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</si>
  <si>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</si>
  <si>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</si>
  <si>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</si>
  <si>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</si>
  <si>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</si>
  <si>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</si>
  <si>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</si>
  <si>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</si>
  <si>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</si>
  <si>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</si>
  <si>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</si>
  <si>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</si>
  <si>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</si>
  <si>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</si>
  <si>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</si>
  <si>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</si>
  <si>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</si>
  <si>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</si>
  <si>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</si>
  <si>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</si>
  <si>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</si>
  <si>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</si>
  <si>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</si>
  <si>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</si>
  <si>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</si>
  <si>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</si>
  <si>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</si>
  <si>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</si>
  <si>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</si>
  <si>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</si>
  <si>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</si>
  <si>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</si>
  <si>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</si>
  <si>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</si>
  <si>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</si>
  <si>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</si>
  <si>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</si>
  <si>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</si>
  <si>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</si>
  <si>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</si>
  <si>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</si>
  <si>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</si>
  <si>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</si>
  <si>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</si>
  <si>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</si>
  <si>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</si>
  <si>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</si>
  <si>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</si>
  <si>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</si>
  <si>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</si>
  <si>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</si>
  <si>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</si>
  <si>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</si>
  <si>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</si>
  <si>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</si>
  <si>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</si>
  <si>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</si>
  <si>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</si>
  <si>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</si>
  <si>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</si>
  <si>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</si>
  <si>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</si>
  <si>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</si>
  <si>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</si>
  <si>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</si>
  <si>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</si>
  <si>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</si>
  <si>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</si>
  <si>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</si>
  <si>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</si>
  <si>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</si>
  <si>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</si>
  <si>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</si>
  <si>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</si>
  <si>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</si>
  <si>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</si>
  <si>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</si>
  <si>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</si>
  <si>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</si>
  <si>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</si>
  <si>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</si>
  <si>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</si>
  <si>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</si>
  <si>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</si>
  <si>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</si>
  <si>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</si>
  <si>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</si>
  <si>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</si>
  <si>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</si>
  <si>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</si>
  <si>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</si>
  <si>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</si>
  <si>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</si>
  <si>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</si>
  <si>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</si>
  <si>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</si>
  <si>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</si>
  <si>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</si>
  <si>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</si>
  <si>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</si>
  <si>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</si>
  <si>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</si>
  <si>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</si>
  <si>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</si>
  <si>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</si>
  <si>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</si>
  <si>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</si>
  <si>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</si>
  <si>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</si>
  <si>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</si>
  <si>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</si>
  <si>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</si>
  <si>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</si>
  <si>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</si>
  <si>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</si>
  <si>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</si>
  <si>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</si>
  <si>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</si>
  <si>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</si>
  <si>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</si>
  <si>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</si>
  <si>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</si>
  <si>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</si>
  <si>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</si>
  <si>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</si>
  <si>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</si>
  <si>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</si>
  <si>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</si>
  <si>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</si>
  <si>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</si>
  <si>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</si>
  <si>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</si>
  <si>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</si>
  <si>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</si>
  <si>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</si>
  <si>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</si>
  <si>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</si>
  <si>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</si>
  <si>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</si>
  <si>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</si>
  <si>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</si>
  <si>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</si>
  <si>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</si>
  <si>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</si>
  <si>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</si>
  <si>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</si>
  <si>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</si>
  <si>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</si>
  <si>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</si>
  <si>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</si>
  <si>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</si>
  <si>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</si>
  <si>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</si>
  <si>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</si>
  <si>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</si>
  <si>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</si>
  <si>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</si>
  <si>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</si>
  <si>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</si>
  <si>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</si>
  <si>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</si>
  <si>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</si>
  <si>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</si>
  <si>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</si>
  <si>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</si>
  <si>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</si>
  <si>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</si>
  <si>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</si>
  <si>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</si>
  <si>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</si>
  <si>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</si>
  <si>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</si>
  <si>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</si>
  <si>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</si>
  <si>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</si>
  <si>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</si>
  <si>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</si>
  <si>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</si>
  <si>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</si>
  <si>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</si>
  <si>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</si>
  <si>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</si>
  <si>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</si>
  <si>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</si>
  <si>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</si>
  <si>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</si>
  <si>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</si>
  <si>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</si>
  <si>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</si>
  <si>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</si>
  <si>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</si>
  <si>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</si>
  <si>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</si>
  <si>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</si>
  <si>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</si>
  <si>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</si>
  <si>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</si>
  <si>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</si>
  <si>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</si>
  <si>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</si>
  <si>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</si>
  <si>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</si>
  <si>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</si>
  <si>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</si>
  <si>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</si>
  <si>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</si>
  <si>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</si>
  <si>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</si>
  <si>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</si>
  <si>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</si>
  <si>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</si>
  <si>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</si>
  <si>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</si>
  <si>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</si>
  <si>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</si>
  <si>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</si>
  <si>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</si>
  <si>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</si>
  <si>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</si>
  <si>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</si>
  <si>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</si>
  <si>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</si>
  <si>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</si>
  <si>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</si>
  <si>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</si>
  <si>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</si>
  <si>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</si>
  <si>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</si>
  <si>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</si>
  <si>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</si>
  <si>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</si>
  <si>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</si>
  <si>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</si>
  <si>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</si>
  <si>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</si>
  <si>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</si>
  <si>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</si>
  <si>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</si>
  <si>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</si>
  <si>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</si>
  <si>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</si>
  <si>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</si>
  <si>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</si>
  <si>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</si>
  <si>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</si>
  <si>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</si>
  <si>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</si>
  <si>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</si>
  <si>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</si>
  <si>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</si>
  <si>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</si>
  <si>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</si>
  <si>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</si>
  <si>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</si>
  <si>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</si>
  <si>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</si>
  <si>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</si>
  <si>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</si>
  <si>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</si>
  <si>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</si>
  <si>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</si>
  <si>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</si>
  <si>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</si>
  <si>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</si>
  <si>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</si>
  <si>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</si>
  <si>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</si>
  <si>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</si>
  <si>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</si>
  <si>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</si>
  <si>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</si>
  <si>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</si>
  <si>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</si>
  <si>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</si>
  <si>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</si>
  <si>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</si>
  <si>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</si>
  <si>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</si>
  <si>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</si>
  <si>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</si>
  <si>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</si>
  <si>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</si>
  <si>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</si>
  <si>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</si>
  <si>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</si>
  <si>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</si>
  <si>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</si>
  <si>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</si>
  <si>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</si>
  <si>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</si>
  <si>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</si>
  <si>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</si>
  <si>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</si>
  <si>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</si>
  <si>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</si>
  <si>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</si>
  <si>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</si>
  <si>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</si>
  <si>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</si>
  <si>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</si>
  <si>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</si>
  <si>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</si>
  <si>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</si>
  <si>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</si>
  <si>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</si>
  <si>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</si>
  <si>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</si>
  <si>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</si>
  <si>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</si>
  <si>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</si>
  <si>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</si>
  <si>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</si>
  <si>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</si>
  <si>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</si>
  <si>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</si>
  <si>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</si>
  <si>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</si>
  <si>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</si>
  <si>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</si>
  <si>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</si>
  <si>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</si>
  <si>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</si>
  <si>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</si>
  <si>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</si>
  <si>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</si>
  <si>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</si>
  <si>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</si>
  <si>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</si>
  <si>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</si>
  <si>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</si>
  <si>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</si>
  <si>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</si>
  <si>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</si>
  <si>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</si>
  <si>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</si>
  <si>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</si>
  <si>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</si>
  <si>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</si>
  <si>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</si>
  <si>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</si>
  <si>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</si>
  <si>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</si>
  <si>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</si>
  <si>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</si>
  <si>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</si>
  <si>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</si>
  <si>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</si>
  <si>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</si>
  <si>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</si>
  <si>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</si>
  <si>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</si>
  <si>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</si>
  <si>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</si>
  <si>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</si>
  <si>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</si>
  <si>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</si>
  <si>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</si>
  <si>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</si>
  <si>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</si>
  <si>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</si>
  <si>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</si>
  <si>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</si>
  <si>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</si>
  <si>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</si>
  <si>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</si>
  <si>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</si>
  <si>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</si>
  <si>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</si>
  <si>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</si>
  <si>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</si>
  <si>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</si>
  <si>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</si>
  <si>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</si>
  <si>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</si>
  <si>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</si>
  <si>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</si>
  <si>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</si>
  <si>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</si>
  <si>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</si>
  <si>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</si>
  <si>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</si>
  <si>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</si>
  <si>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</si>
  <si>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</si>
  <si>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</si>
  <si>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</si>
  <si>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</si>
  <si>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</si>
  <si>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</si>
  <si>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</si>
  <si>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</si>
  <si>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</si>
  <si>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</si>
  <si>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</si>
  <si>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</si>
  <si>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</si>
  <si>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</si>
  <si>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</si>
  <si>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</si>
  <si>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</si>
  <si>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</si>
  <si>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</si>
  <si>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</si>
  <si>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</si>
  <si>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</si>
  <si>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</si>
  <si>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</si>
  <si>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</si>
  <si>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</si>
  <si>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</si>
  <si>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</si>
  <si>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</si>
  <si>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</si>
  <si>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</si>
  <si>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</si>
  <si>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</si>
  <si>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</si>
  <si>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</si>
  <si>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</si>
  <si>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</si>
  <si>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</si>
  <si>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</si>
  <si>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</si>
  <si>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</si>
  <si>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</si>
  <si>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</si>
  <si>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</si>
  <si>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</si>
  <si>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</si>
  <si>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</si>
  <si>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</si>
  <si>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</si>
  <si>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</si>
  <si>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</si>
  <si>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</si>
  <si>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</si>
  <si>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</si>
  <si>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</si>
  <si>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</si>
  <si>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</si>
  <si>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</si>
  <si>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</si>
  <si>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</si>
  <si>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</si>
  <si>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</si>
  <si>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</si>
  <si>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</si>
  <si>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</si>
  <si>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</si>
  <si>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</si>
  <si>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</si>
  <si>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</si>
  <si>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</si>
  <si>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</si>
  <si>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</si>
  <si>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</si>
  <si>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</si>
  <si>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</si>
  <si>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</si>
  <si>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</si>
  <si>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</si>
  <si>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</si>
  <si>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</si>
  <si>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</si>
  <si>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</si>
  <si>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</si>
  <si>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</si>
  <si>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</si>
  <si>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</si>
  <si>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</si>
  <si>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</si>
  <si>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</si>
  <si>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</si>
  <si>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</si>
  <si>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</si>
  <si>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</si>
  <si>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</si>
  <si>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</si>
  <si>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</si>
  <si>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</si>
  <si>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</si>
  <si>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</si>
  <si>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</si>
  <si>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</si>
  <si>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</si>
  <si>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</si>
  <si>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</si>
  <si>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</si>
  <si>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</si>
  <si>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</si>
  <si>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</si>
  <si>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</si>
  <si>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</si>
  <si>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</si>
  <si>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</si>
  <si>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</si>
  <si>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</si>
  <si>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</si>
  <si>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</si>
  <si>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</si>
  <si>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</si>
  <si>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</si>
  <si>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</si>
  <si>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</si>
  <si>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</si>
  <si>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</si>
  <si>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</si>
  <si>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</si>
  <si>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</si>
  <si>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</si>
  <si>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</si>
  <si>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</si>
  <si>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</si>
  <si>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</si>
  <si>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</si>
  <si>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</si>
  <si>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</si>
  <si>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</si>
  <si>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</si>
  <si>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</si>
  <si>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</si>
  <si>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</si>
  <si>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</si>
  <si>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</si>
  <si>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</si>
  <si>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</si>
  <si>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</si>
  <si>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</si>
  <si>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</si>
  <si>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</si>
  <si>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</si>
  <si>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</si>
  <si>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</si>
  <si>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</si>
  <si>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</si>
  <si>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</si>
  <si>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</si>
  <si>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</si>
  <si>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</si>
  <si>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</si>
  <si>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</si>
  <si>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</si>
  <si>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</si>
  <si>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</si>
  <si>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</si>
  <si>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</si>
  <si>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</si>
  <si>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</si>
  <si>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</si>
  <si>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</si>
  <si>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</si>
  <si>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</si>
  <si>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</si>
  <si>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</si>
  <si>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</si>
  <si>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</si>
  <si>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</si>
  <si>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</si>
  <si>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</si>
  <si>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</si>
  <si>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</si>
  <si>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</si>
  <si>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</si>
  <si>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</si>
  <si>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</si>
  <si>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</si>
  <si>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</si>
  <si>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</si>
  <si>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</si>
  <si>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</si>
  <si>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</si>
  <si>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</si>
  <si>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</si>
  <si>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</si>
  <si>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</si>
  <si>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</si>
  <si>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</si>
  <si>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</si>
  <si>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</si>
  <si>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</si>
  <si>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</si>
  <si>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</si>
  <si>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</si>
  <si>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</si>
  <si>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</si>
  <si>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</si>
  <si>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</si>
  <si>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</si>
  <si>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</si>
  <si>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</si>
  <si>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</si>
  <si>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</si>
  <si>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</si>
  <si>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</si>
  <si>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</si>
  <si>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</si>
  <si>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</si>
  <si>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</si>
  <si>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</si>
  <si>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</si>
  <si>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</si>
  <si>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</si>
  <si>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</si>
  <si>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</si>
  <si>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</si>
  <si>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</si>
  <si>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</si>
  <si>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</si>
  <si>
    <t xml:space="preserve">Todos los programas han realizado las acciones encaminadas a la renovación de registro calificado.
Se mantienen las renovaciones en todos los programas </t>
  </si>
  <si>
    <t>Se realiza el acompañamiento a los Grupos de Investigación para participar de la convocatoria de medición de grupos de Minciencias, de 10 grupos se presentan 9 por la Facultad ya que el GI Producción más Limpia pasó a ser de la Facultad de Ciencias Agrarias y Agroindustria</t>
  </si>
  <si>
    <t xml:space="preserve">Se han registrado todas las actividades realizadas por las diferentes dependencias y grupos de Investigación de la Facultad en el aplicativo dispuesto para ello </t>
  </si>
  <si>
    <t xml:space="preserve">A la fecha no se han presentado Proyectos con déficit presupuestal </t>
  </si>
  <si>
    <t xml:space="preserve">Existe un déficit de nombramiento de docentes de planta que puede afectar el cumplimento del quehacer misional de la Facultad.
No se lograron concursos para docentes de planta, continúa el déficit. </t>
  </si>
  <si>
    <t xml:space="preserve">La Vice ha realizadao controles necesarios 
Desde los programas se han mantenido las acciones para la conservación de los registros  </t>
  </si>
  <si>
    <t xml:space="preserve">En revisión y actualización de Grupos de Investigación </t>
  </si>
  <si>
    <t xml:space="preserve">Revisión de repositorios soportes de producción de los GI </t>
  </si>
  <si>
    <t xml:space="preserve">Apoyo a publicación de libros y artpiculos </t>
  </si>
  <si>
    <t>Se han realizado asignaciones y bonificaciones acordes al acuerdo 21</t>
  </si>
  <si>
    <t xml:space="preserve">Se han actualizado los indicadores de Gestión en el plan de acción de la Decanatura </t>
  </si>
  <si>
    <t xml:space="preserve">Actividades registradas en el aplicativo </t>
  </si>
  <si>
    <t xml:space="preserve">Se han registrado y creado todos los proyectos de extensión siguiendo los procedimientos establecidos para ello </t>
  </si>
  <si>
    <t xml:space="preserve">El Consejo de Facultad ha dado aval a todos los proyectos de extensión presentados y soportados con contratos, convenios u órdenes de servicio. </t>
  </si>
  <si>
    <t xml:space="preserve">Se hace reporte de necesidades </t>
  </si>
  <si>
    <t xml:space="preserve">Se realiza la solicitud de nombramiento </t>
  </si>
  <si>
    <t xml:space="preserve">Sin concursos vigentes </t>
  </si>
  <si>
    <t xml:space="preserve">Se remitió el aval de los 9 GI para la participación de la convocatoria </t>
  </si>
  <si>
    <t>Memorando 02-27-403
05 de noviembre de 2024</t>
  </si>
  <si>
    <t>En conjunto con la VIIE se verificaron los soportes de producción de los 9 GI</t>
  </si>
  <si>
    <t>La revisión se realizó en el tiempo estimado, hasta el 1 de noviembre del 2024</t>
  </si>
  <si>
    <t xml:space="preserve">Se compartiron las convocatorias internas y externas para promover la publicación </t>
  </si>
  <si>
    <t xml:space="preserve">Correos electrónicos compartidos </t>
  </si>
  <si>
    <t xml:space="preserve">Cumplimiento del acuerdo </t>
  </si>
  <si>
    <t xml:space="preserve">Se han tenido en ejecución proyectos de Extensión </t>
  </si>
  <si>
    <t xml:space="preserve">Se cumple </t>
  </si>
  <si>
    <t>No existen mecanismos para hacerlo</t>
  </si>
  <si>
    <t xml:space="preserve">No hay procedimiento oficial para relevo generacional </t>
  </si>
  <si>
    <t xml:space="preserve">Se han realizado las solicitudes necesarias </t>
  </si>
  <si>
    <t xml:space="preserve">No se ha recibido una respuesta oficial </t>
  </si>
  <si>
    <t>Sin concursos abirtos</t>
  </si>
  <si>
    <t>El número de programas priorizados para este año es de 5
-Licenciatura en Música
- Maestría en Filosofía
- Maestría en Literatura
- Maestría en Literatura (Extensión Neiva - Huila)
- Doctorado en Literatura
 Hasta la fecha solo se ha enviado el informe del programa de música. De la Maestría en Literatura extensión Neiva, no se tendrá el proceso debido a que ya no se tiene el convenio con dicha universidad</t>
  </si>
  <si>
    <t>Se realizó una intervención de carácter físico en la plaza siqueiros, donde se eliminaron las mesas y las sillas de cemento que allí se encontraban.</t>
  </si>
  <si>
    <t>El consumo y el ruido han disminuido notablemente con la intervención realizada.</t>
  </si>
  <si>
    <t>Dado que la evaluación por MinCiencias se realiza cada dos años, es importante mencionar que a lo largo de cada periodo, los grupos de investigación trabajan en sus proyectos para mantener su categoría y tener los insumos necesarios para cualificarse o permanecer en cada evaluación</t>
  </si>
  <si>
    <t>SIN MEDICIÓN
LO QUETAN DEL MAPA DE RIESGOS PARA EL SEGUNDO SEGUIMIENTO 2024</t>
  </si>
  <si>
    <t>SIN SEGUIMIENTO</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</si>
  <si>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Indicadores de deserción para la facultal al 15/11/2024
16.7% pregrado
6.50% posgrado</t>
  </si>
  <si>
    <t>Los Directores de los Departamentos adscritos a la Facultad se encuentran comprometidos con la implementación del seguimiento. A la fecha los directores de programa que deben realizar esta actividad la han realizado de acuerdo con la normatividad e instrumentos vigentes.</t>
  </si>
  <si>
    <t xml:space="preserve">Se validó mensualmente la nómina, confirmando que los docentes están correctamente clasificados </t>
  </si>
  <si>
    <t>Sigue pendiente, ya que aún no se ha entregado el edificio C y algunos espacios del edificio</t>
  </si>
  <si>
    <t>Para el semestre 2023-2, se registró una tasa de deserción del 11.1%.</t>
  </si>
  <si>
    <t>Se han realizado cinco actividades de extensión que contribuyen con recursos para el fondo de la facultad.</t>
  </si>
  <si>
    <t>fue mitigado con éxito, logrando suscribir los convenios a tiempo.</t>
  </si>
  <si>
    <t>Fue gestionado eficazmente mediante la realización de respaldos periódicos, lo cual aseguró la protección de los datos. Gracias a estos backups, no se presentó pérdida de información</t>
  </si>
  <si>
    <t>Se realizaron todas las inducciones y reinducciones administrativas al personal nuevo y al personal existente de la facultad, respectivamente.</t>
  </si>
  <si>
    <t xml:space="preserve">En el edificio B aún no se ha iniciado el proceso para dotarlo de red. Además, algunas oficinas del edificio A, como la del decano y la sala de juntas, presentan una conexión a internet inestable debido a la falta de un repetidor de red, lo que afecta la calidad de la señal en estas áreas. </t>
  </si>
  <si>
    <t>Tras realizar las verificaciones correspondientes, se confirmó que no se presentaron inconsistencias en los datos de contratación, asignación de carga horaria ni en la información contractual de los docentes. Esto garantiza que el proceso de contratación se ha realizado de acuerdo con los lineamientos y sin errores administrativos, asegurando transparencia y eficiencia en la gestión docente.</t>
  </si>
  <si>
    <t>Se enviaron los correos correspondientes para dar seguimiento al proceso de evaluación de riesgos laborales de los docentes, recordando a GTH la entrega pendiente de los resultados para concluir el control.</t>
  </si>
  <si>
    <t xml:space="preserve"> se aplicó sin problemas, confirmando una adecuada asignación de carga docente. Además, Se inició el proceso de vinculación en situación administrativa del equipo base administrativo de la facultad, como parte de la priorización de contrataciones y el avance en los estudios de modernización.</t>
  </si>
  <si>
    <t>Se identificaron y gestionaron opciones de alquiler de espacios adecuados, garantizando que los estudiantes cuenten con las condiciones necesarias para desarrollar sus actividades de aprendizaje y prácticas.</t>
  </si>
  <si>
    <t>Se realizó un monitoreo continuo de las entregas, asegurando que los equipos aprobados fueran entregados en tiempo y forma según lo planificado</t>
  </si>
  <si>
    <t>Se realizó el seguimiento adecuado al mantenimiento de los equipos antiguos, asegurando que recibieran el mantenimiento necesario para mantener su funcionamiento y prolongar su vida útil.</t>
  </si>
  <si>
    <t>Se han enviado correos emitidos por la Vicerrectoría de Bienestar Social (VRBS), informando a los estudiantes sobre los beneficios disponibles y las fechas clave para acceder a ellos.</t>
  </si>
  <si>
    <t>Se ha trabajado en conjunto con el equipo de comunicaciones para realizar una amplia difusión en redes sociales, aumentando la visibilidad de los programas y actividades académicas. Además, en colaboración con el Departamento de Matemáticas, se han organizado talleres gratuitos de nivelación en matemáticas introductorias para los estudiantes de primer ingreso.</t>
  </si>
  <si>
    <t xml:space="preserve">se solicitó información a Registro y Control. Sin embargo, la mayoría de los estudiantes eligió "no aplica" como motivo, dificultando un diagnóstico preciso. </t>
  </si>
  <si>
    <t xml:space="preserve">El decano sostuvo una reunión con el Comité de Laboratorios para iniciar la creación de un portafolio de servicios potenciales que pueden ofrecerse desde los laboratorios de la facultad. </t>
  </si>
  <si>
    <t>se está desarrollando de forma continua con los programas académicos la identificación de nuevos convenios, actividades de extensión y cursos</t>
  </si>
  <si>
    <t xml:space="preserve">Se realizó verificación al inicio de cada proyecto que se destine el porcentaje correspondiente al fondo de la facultad. </t>
  </si>
  <si>
    <t>Se gestionó eficazmente mediante una comunicación constante con el área jurídica y la Secretaría General.</t>
  </si>
  <si>
    <t xml:space="preserve">Fue controlado mediante respaldos periódicos, evitando cualquier pérdida de datos </t>
  </si>
  <si>
    <t>Se realizó mantenimientos preventivo a los equipos de cómputo de la Facultad</t>
  </si>
  <si>
    <t xml:space="preserve">No se presentaron caidas de los aplicativos durante el periodo </t>
  </si>
  <si>
    <t>No se presentaron problemas con las presentaciones</t>
  </si>
  <si>
    <t xml:space="preserve">
Se convocó a todo el personal, tanto nuevo como antiguo, a las sesiones de inducción y reinducción administrativas ofrecidas por la universidad.</t>
  </si>
  <si>
    <t>GTH hizo entrega de los manuales de funciones</t>
  </si>
  <si>
    <t>Se realizó la solicitud para instalar un repetidor en la oficina del decano</t>
  </si>
  <si>
    <t>Se realizó un seguimiento mensual a las nóminas enviadas por los directores con el fin de verificar y validar los centros de costos correspondientes a cada docente.</t>
  </si>
  <si>
    <t>Se envió un memorando a GTH para dar seguimiento al proceso de evaluación de riesgos laborales de los docentes</t>
  </si>
  <si>
    <t>El Decano se reunió con el Vicerrector Administrativo y Financiero para solicitar la vinculación como transitorios de los auxiliares administrativos de los programas y de la facultad, con el objetivo de fortalecer los procesos administrativos de la facultad.</t>
  </si>
  <si>
    <t>Se alquilaron los espacios necesarios para el desarrollo de las actividades académicas, asegurando que los requerimientos de infraestructura fueran cubiertos de manera adecuada.
Es relevante destacar que algunos espacios del edificio 18 están actualmente ocupados por la Facultad de Educación, debido a decisiones internas de planeación, lo que impide su disponibilidad para otras actividades.</t>
  </si>
  <si>
    <t xml:space="preserve"> se están explorando proyectos de regalías y MinCiencias para atraer recursos que faciliten la adquisición de equipos necesarios para el desarrollo de las actividades académicas.</t>
  </si>
  <si>
    <t xml:space="preserve">Se han llevado a cabo las revisiones correspondientes de las solicitudes realizadas a través del aplicativo, </t>
  </si>
  <si>
    <t>Se recibieron todas las convocatorias activas de la VIIE y fueron enviadas oportunamente a los docentes para su participación.</t>
  </si>
  <si>
    <t>Los convenios suscritos se han mantenido durante el periodo 2024-1, y se han desarrollado nuevas actividades de extensión.</t>
  </si>
  <si>
    <t>Se realiza un seguimiento constante al presupuesto ejecutado en cada actividad de extensión.</t>
  </si>
  <si>
    <t xml:space="preserve">Se han enviado correos cuando ha sido necesario realizar consultas respecto a las compras 
</t>
  </si>
  <si>
    <t xml:space="preserve">No fue necesario, ya que las nuevas incorporaciones de principio de año fueron presentadas internamente por el personal de la facultad.
</t>
  </si>
  <si>
    <t>Aun se encuentra pendiente la respuesta por parte de sistemas</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</si>
  <si>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Etnoeducación,está en proceso de renovación curricular para iniciar con el proceso de solicitud de renovación de registro. 
- Licenciatura en Educación Básica Primaria, El programa debe presentar renovación, pero dado que se encuentra en proceso de renovación de acreditación de Alta Calidad y de acuerdo al Decreto 0529 de 2024, no deberá hacer el proceso dada la simultaneidad del proceso de ACC.
- Licenciatura en Educación Infantil, Se encuentra en proceso de ajustes para remitirlo a la Vicerrectoria Académica. 
Por otro lado, los programas académicos que han radicado la solicitud de renovación del registro calificado en la plataforma del Nuevo SACES:
-  Maestría en Educación – Presencial,Se encuentra en proceso de cargar la solicitud ante el Nuevo SACES, el proceso de cargue se intento realizar el día 30 de junio de 2024, no se pudo realizar y se dejo reporto la novedad mediante radicado 2024-ER-0382271.
- Maestría en Migraciones Internacionales, La información fue cargada en la plataforma Nuevo SACES, el día 18 de julio de 2024.</t>
  </si>
  <si>
    <t>La Facultad de Ciencias de la Educación continua con sus 8 programas Acreditados de Alta Calidad, de los cuales solo la Maestría en Historia tiene resolución de vigencia hasta noviembre, esta  debió solicitar la renovación a finales del 2023 y apenas está en el proceso de solicitud,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inició con su proceso del informe de autoevaluación en noviembre del presente año.</t>
  </si>
  <si>
    <t xml:space="preserve">En la actualidad la Facultad de Ciencias de la Educación cuenta con 16 Grupos de Investigación, donde 13 son reconocidos, de los cuales 12 tienen categoria y uno solo con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</si>
  <si>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</si>
  <si>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solicitudes en la plataforma de Nuevo SACES.
Por otro lado, el profesional cuenta con una matriz de seguimiento del estado del proceso de Registro Calificado de todos los programas académicos de la Facultad.</t>
  </si>
  <si>
    <t>El control es continuo. 
El profesional de Gestión Curricular realiza el acompañamiento con la construcción del informe de autoevaluación a los 2 programas académicos susceptibles a la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</si>
  <si>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revisó los criterios de la nueva convocatoria 957 de 2024 del Minciencias para la Medición de Grupos y Reconocimiento de Investigadores, publicados el 18 de junio. Además, socializó los criterios con cada grupo de investigación y se ha estado trabajando en el marco de estas en las respectivas actualizaciones.</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</si>
  <si>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 Fase 5:  Subsanación, esta fase se implementó desde octubre, la cual está dedicada a realizar las subsanaciones de los grupos de investigación de la Facultad de Ciencias de la Educación. Esta fase implica realizar los ajustes necesarios en las proyecciones de cada grupo, buscando así asegurar la correcta categorización de los mismos en la plataforma de MinCiencias. El objetivo principal de las subsanaciones es permitir que algunos grupos mantengan su categoría actual, mientras que otros puedan aspirar a una mejora en su clasificación.  (En proceso)</t>
  </si>
  <si>
    <t>De los documentos de registro calificado enviado han dado respuesta a dos, siendo negado el documento de Radiología y aprobado el de la Especialización en Entrenamiento deportivo
Se envia apelación del registro de Radiología, en espera de respuesta</t>
  </si>
  <si>
    <t>Se han actualizado el 80% de los planes curriculares de los programas a actualizar a la fecha de este seguimiento</t>
  </si>
  <si>
    <t>Clasificación igual, aun se esta vigente la convocatoria de Minciencias</t>
  </si>
  <si>
    <t>La asitencia de todos los docentes debido a su tipo de contratación</t>
  </si>
  <si>
    <t xml:space="preserve">Los cupos para capacitaciones son limitados.
</t>
  </si>
  <si>
    <t>No asistencia de algunos de los lideres a las reuniones convocadas por la vicerrectoria de investigaciones y la facultad</t>
  </si>
  <si>
    <t>Desde los programas se esta implementando acompañamiento para el riesgo de salud mental</t>
  </si>
  <si>
    <t>Los docentes que asisten a la socialización dan a connocer el tipo de preguntas a traves de sus clases para preparar los estudiantes</t>
  </si>
  <si>
    <t>Formato de Asistencias</t>
  </si>
  <si>
    <t xml:space="preserve">
Actas de reunión
Formatos de asistencia</t>
  </si>
  <si>
    <t xml:space="preserve">Desde desarrollo docente envian convocatorias de capacitación  para la participación de los docentes </t>
  </si>
  <si>
    <t>El equipo curricular acompaña a todos los programas que requieran apoyo para la actualización de los planees curriculares</t>
  </si>
  <si>
    <t>Actas de reunión
Formatos de asistencia</t>
  </si>
  <si>
    <t>La vicerrecrtoria de Investigaciones programa capacitaciones para dar a conocer los terminos de la convocatoria ademas de enviar comunicados a traves de la página y los correos institucionales
Acompañamiento del profesional de investigaciones a los diferentes grupos</t>
  </si>
  <si>
    <t>Correo institucional
Página UTP</t>
  </si>
  <si>
    <t>La Vicerrectoria ha verificado la información y ha enviado a traves de carpeta de drive lo cargado por los grupos de investigación al lider del grupo.
Esta documentación en el drive tambien es revisada por el profesional de investigaciones para verificar que los documentos esten completos</t>
  </si>
  <si>
    <t>Drive de los grupos de investigación</t>
  </si>
  <si>
    <t xml:space="preserve">Correo institucional
</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</si>
  <si>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
SEGUNDO SEGUIMIENTO:
Para el segundo semestre de la vigencia los tres programas que debían radicar ante en MEN la solicitud de registro calificado realizan el trámite correspondiente:
Administración de Empresas y la Especialización en Gerencia de Proyectos: Radicaron en la plataforma SACES la solicitud de renovación de Registro Calificado.
La Maestría en Administración del Desarrollo Humano y Organizacional, recibió visita de pares para reacreditación de Alta Calidad el mes de noviembre. Con la reacreditación de Alta Calidad se renueva de oficio también el Registro Calificado de este programa académico.</t>
  </si>
  <si>
    <t>Para los programas de pregrado de la Facultad en el periodo 2023-2 se presentó la siguiente deserción:
Para el programa de Ingeniería Industrial diurno se registro una deserción para el periodo 2023-2 del 5,1%. Para jornada especial una deserción de 9,7%.
Para el programa de Administración de Empresas se registro una deserción para el periodo 2023-2 del 11,5%.
Nota: se tomó el último periodo registrado en el aplicativo de estadísticas e indicadores para deserción interanual, el cual corresponde al 2023-2.
SEGUNDO SEGUIMIENTO:
Debido a se analiza la deserción interanual, la última actualización del sistema de Estadísticas e Indicadores Estratégicos es del periodo 2023-2</t>
  </si>
  <si>
    <t>Se mantiene la calificación, pues Minciencias hizo en 2021 la última medición y clasificación de los grupos de investigación.
Los grupos de investigación se encuentran preparando los GruplaC para la convocatoria de medición del Minciencias. 
SEGUNDO SEGUIMIENTO:
Los grupos de investigación se encuentran realizando los ultimos ajustes para participar en la convocatoria.</t>
  </si>
  <si>
    <t>La liquidación de los proyectos se realiza al final de la vigencia.
SEGUNDO SEGUIMIENTO:
La liquidación de los proyectos se realiza al final de la vigencia.</t>
  </si>
  <si>
    <t>El sistema para la realización de la evaluación docente aún se encuentra abierto.
SEGUNDO SEGUIMIENTO:
Según los resultados de la evaluación docente el 98% de los estudiantes se encuentra satisfecho, con una calificación superior a 4.</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</si>
  <si>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12,8%.</t>
  </si>
  <si>
    <t>La Vicerrectoria envia memorando notificando el vencimiento de los RC.
Los programas radicaron en la plataforma SACES.</t>
  </si>
  <si>
    <t xml:space="preserve">Este año se han realizado acercamientos con agremiaciones y empresas regionales y se han participado en 8 eventos de relacionamiento regional </t>
  </si>
  <si>
    <t>Se ha avanzado de manera favorable en la actualización de los manuales de procesos. Además, se están creando flujogramas para facilitar su interpretación y se continúan elaborado instructivos.</t>
  </si>
  <si>
    <t>Para el semestre 2024-2 se dio apertura a nueva cohorte de la Maestría en Ingeniería Mecánica.</t>
  </si>
  <si>
    <t>Para el 2024-2, los salones fueron asignados correctamente, sin embargo, a las asignaturas que requieren sala de cómputo se les retrasó el inicio adecuado de clases por la falta de asignación de sala en todas las franjas horarias</t>
  </si>
  <si>
    <t>Se realizó un desayuno el 16 de noviembre de 2024, donde se hablará con estudiantes y egresados de la Maestría en Ingeniería Mecánica.</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</si>
  <si>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promoción de los posgrados.</t>
  </si>
  <si>
    <t>Se enviaron solicitudes al CRIE para agilizar la asignación de salas de cómputo.</t>
  </si>
  <si>
    <t>_Desde la dirección del programa de Ingeniería Mecánica se realizó reunión con los docentes que requieren salas de cómputo para buscar soluciones alternativas.</t>
  </si>
  <si>
    <t xml:space="preserve">Se conservan el número de grupos de investigación y su categorización hasta esta  fecha de corte es: 
CATEGORÍA A : 4
CATEGORÍA B:  4
CATEGORÍA C:  5
SIN CATEGORÍA: 1   
NO RECONOCIDO: 1
En espera del cierre de la convocatoria para la medición de grupos de Minciencias </t>
  </si>
  <si>
    <t xml:space="preserve">Se sigue la ruta de la Vicerrectoría y una  vez  se recibe la alerta por parte de dicha dependencia, la fcultad ejerce su procedimiento interno para hacer que se cumplan los tiempos  establecidos. </t>
  </si>
  <si>
    <t xml:space="preserve">Se sigue la ruta de la Vicerrectoría y una  vez  se recibe la alerta por parte de dicha dependencia, la facultad ejerce su procedimiento interno para hacer que se cumplan los tiempos establecidos. </t>
  </si>
  <si>
    <t xml:space="preserve">Se han acatado las alertas  de acuerdo con  la  ruta de la Vicerrectoría Académica.   </t>
  </si>
  <si>
    <t xml:space="preserve">Memorandos con alertas  de la VA
Memorando con alerta de la Decanatura 
Formatos de soporte.  </t>
  </si>
  <si>
    <t xml:space="preserve">Se han entregado documentos maestros  en el tiempo establecido. 
 Se sigue aplicando la estrategia de control </t>
  </si>
  <si>
    <t>Sin segundo seguiento</t>
  </si>
  <si>
    <t>Sin registro de segundo seguimiento+</t>
  </si>
  <si>
    <t>Sin seguimiento</t>
  </si>
  <si>
    <t>Hasta la fecha no se han presentado informes con pérdida de imparcialidad; se hace revisión de los documentos soportes que hacen parte del control; se recuerda al personal la importancia de tener este riesgo controlado.</t>
  </si>
  <si>
    <t xml:space="preserve">Hasta la fecha no se han registrado condiciones ambientales que se encuentren por fuera de los límites de control establecidos por el Laboratorio. </t>
  </si>
  <si>
    <t>Se realiza seguimiento al plan de calibración, verificación y mantenimiento de equipos, para lo cual hasta la fecha no se ha incumplido con las fechas planificadas.</t>
  </si>
  <si>
    <t xml:space="preserve">Hasta la fecha no se han registrado condiciones ambientales que se encuentren por fuera de los límites de control establecidos por el Laboratorio para el almacenamiento de los MRC. </t>
  </si>
  <si>
    <t xml:space="preserve">Hasta la fecha ningún cliente ha solicitado la declaración de conformidad </t>
  </si>
  <si>
    <t>Todas las verificaciones de los métodos de ensayo cumplen con los criterios de analíticos, definidos por los requisitos normativos.</t>
  </si>
  <si>
    <t>Lineas de tendencia de los controles dentro de los límites establecidos a través de gráficos de control.</t>
  </si>
  <si>
    <t>Hasta la fecha no se han presentado informes con mal uso de la condiciones de acreditación</t>
  </si>
  <si>
    <t>El control existente de todos los fomatos han sido eficaces, ya que hasta el momento no se ha presentado pérdida de la imparcialidad y confidencialidad de la información.</t>
  </si>
  <si>
    <t>No se han presentado problemas con la transcripción de datos primarios; cada funcionario pasa los datos primaios  a la base de cálculo y luego es revisada por el responsible técnico</t>
  </si>
  <si>
    <t>No se han presentado problemas con el registro del formato establecido</t>
  </si>
  <si>
    <t>No se han presentado inconvenientes con el registro del formato establecido para las condiciones ambientales del Laboratorio.
Se hace seuimiento constante de los resultados de las condiciones ambientales, se cumple con el criterio establecido.</t>
  </si>
  <si>
    <t>Con base en lo planificado para las calibraciones de los equipos   se ha cumplido con el programa teniendo en cuenta las fechas definidas con base en el intervalo de calibración; se realizará cierre de plan de calibración en diciembre</t>
  </si>
  <si>
    <t>No se han presentado problemas con el registro del formato establecido para las condiciones ambientales del Laboratorio en donde se almacena el Material de Referencia Certificado (MRC), se realiza seguimiento de los registros de las condiciones ambientales, todas estan dentro de los limites de tolerancia.</t>
  </si>
  <si>
    <t>No se han presentado problemas con la aplicación y uso de la regla de decisión establecida por el Laboratorio</t>
  </si>
  <si>
    <t>No se han presentado problemas con el registro del formato establecido para el calculo y evaluación de la incertidumbre de las mediciones para los métodos de ensayo</t>
  </si>
  <si>
    <t>No se han presentado problemas con la aplicación de los controles</t>
  </si>
  <si>
    <t xml:space="preserve">Con base en lo planificado para los métodos de ensayo, no se han presentado problemas con la planificación y ejecución de ensayos de aptitud dentro de la vigencia.
Para los demas controles, no se han presentado problemas con la aplicación del control:
Ya que se evidencia el uso de MRC, el registro de las caracteristicas funcionales de los instrumentos durante sus verificaciones de rutina y el registro de los resultados para los controles analíticos empleando cartas de control. </t>
  </si>
  <si>
    <t>No se han presentado problemas con uso del certificado de acreditación, como base de contraste del rango establecido para los parámetros dentro del esquema de acreditación</t>
  </si>
  <si>
    <t>No se han presentado problemas con el registro de los formatos establecidos</t>
  </si>
  <si>
    <t>No se han presentado inconvenientes con la identificación de la acreditación dentro de los formatos establecidos</t>
  </si>
  <si>
    <t>Para esta fecha de seguimiento no habían calibraciones programadas, las pendientes se realizarán en el mes de diciembre</t>
  </si>
  <si>
    <t>Los ensayos de aptitud de esta vigencia fueron todos satisfactorios</t>
  </si>
  <si>
    <t>Hasta esta fecha de seguimiento no hay calibraciones programadas</t>
  </si>
  <si>
    <t xml:space="preserve">En el periodo Agosto-Noviembre del 2024 no se han entregado certificados con perdida de la imparcialidad.  </t>
  </si>
  <si>
    <t xml:space="preserve">Se realizó a tiempo y con resultados satisfactorios, la calibración y el mantenimiento de los equipos criticos del laboratorio. </t>
  </si>
  <si>
    <t xml:space="preserve">Se recibieron los resultados y el informe de participación en el ensayo de aptitud con resultados satisfactorios. </t>
  </si>
  <si>
    <t xml:space="preserve">
En el periodo Julio-Noviembre de 2024 ningun informe ha sido enviado con error. </t>
  </si>
  <si>
    <t xml:space="preserve">El control ha sido efectivo </t>
  </si>
  <si>
    <t>El control ha sido efectivo</t>
  </si>
  <si>
    <t>Se realiza registro fotografico (de manera opcional) y acompañamiento constante a los laboratorios clinicos.</t>
  </si>
  <si>
    <t xml:space="preserve">La acción ha sido eficaz y se seguirá implementando </t>
  </si>
  <si>
    <t>Todos los procesos realizados se realizan en parejas o con verificacion por dos personas diferentes.</t>
  </si>
  <si>
    <t>Se realiza la revision de las normas y el diligenciamiento de la tabla cruzada. 
Se realizón socializacion del alcance de acreditacion en reunion del personal del laboratorio Acta N°9 del 2024-04-23</t>
  </si>
  <si>
    <t>Se participó en Ensayos de Aptitud para Pinzas Voltiamperiméricas en las magnitudes Corriente Eléctrica AC y DC con el Instituto Nacional de Metrología (INM), 
Código: 24-INM-EA-03
Número de Contrato: 6283.
Resultados Satisfactorios.</t>
  </si>
  <si>
    <t>Se presentaron 7 certificados en los que el Director del Laboratorio realizó cotizaciones, servicios de calibración, revisó resultados y los aprobó.</t>
  </si>
  <si>
    <t>El personal que realizó la cotización también realizó el proceso de calibración y aprobó el Certificado, por lo tanto se ve la necesidad de fortalecer el control.</t>
  </si>
  <si>
    <t>Se revisan las normas técnicas utilizadas para el proceso de calibración cada 6 meses
Última revisión 2024-09-15</t>
  </si>
  <si>
    <t>Cada 6 meses se realiza mantenimiento a los equipos Aire Acondicionado y Deshumidificador 
(Último mantenimiento 2024-10-18)</t>
  </si>
  <si>
    <t>Se está capacitando al estudiante Gustavo Adolfo Correa, inicio de capacitación: 2024-10-02</t>
  </si>
  <si>
    <t>Pendiente evaluación</t>
  </si>
  <si>
    <t>El indicador de equilibrio financiero durante el III trimestre del 2024, indica que el recaudo de ingresos obtenidos por la Universidad a la fecha soporta el 97% de los compromisos; efecto muy positivo para el cierre del tercer trimestre.
Vale la pena resaltar que con estos recursos se cubre 100%  de los pagos previamente certificados por valor $194.733.103.398,17 de aquellos  compromisos adquiridos durante el III trimestre del 2024.
Nota: Es importante aclarar que la medición total de la vigencia 2025 se puede obtener al cierre del IV Trimestre, es decir, al 31 de diciembre.</t>
  </si>
  <si>
    <t xml:space="preserve">Con corte al III trimestre no se tiene inconvenientes con el recaudo de los ingresos </t>
  </si>
  <si>
    <t>Con corte al III trimestre no se tiene inconvenientes con la ejecución de gastos</t>
  </si>
  <si>
    <t>El promedio de cumplimiento de los proyectos del pilar de gestión es de 77,12%, lo que corresponde a un avance esperado a la fecha del reporte</t>
  </si>
  <si>
    <t>EL RESULTADO DE LA MEDICIÓN INDICA QUE HEMOS REALIZADO UN TRABAJO EFICENTE PARA RECUPERAR LOS PRÉSTAMOS REALIZADOS A LOS USUARIOS Y HEMOS SUPERADO LA META PROPUESTA. SOLO 4% DEL TOTAL DE LOS PRÉSTAMOS DE ESTE AUN NO HAN SIDO RETORNADOS POR LOS USUARIOS.  ESTO DEMUESTRA QUE LAS ESTRATEGIAS SON EFICACES Y NO SE HACE NECESARIO AJUSTAR LA ESTRATEGIA.</t>
  </si>
  <si>
    <t xml:space="preserve">Archivos en Drive sistema de gestión en SST
Cerfificaciones de los colaboradores descargados de los diferentes aplicativos </t>
  </si>
  <si>
    <t>Pendiente Evaluación de la eficacia</t>
  </si>
  <si>
    <t>Sin evaluación de la eficacia</t>
  </si>
  <si>
    <t>Hasta el 31 de octubre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</si>
  <si>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Proceso Investigación e Innovación
(Los informes de auditoria reposan en la Oficina de Control Interno)</t>
  </si>
  <si>
    <t>De acuerdo a la ejecución del Programa anual de auditorias a 31/10/2024 se ha ejecutado el  90.4%, lo cual es un porcentaje de ejecución adecuado para la fecha de corte</t>
  </si>
  <si>
    <t>Se viene ejecutando el programa anual de auditorias, con corte a 31/10/2024 se tiene una jecución del 90.4%</t>
  </si>
  <si>
    <t xml:space="preserve">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
El 08 de agosto de 2024 se enviaron  1045 histprias académicas para microfilmar, con éste envío se completan las 2000 histórias académicas que se deben enviar anualmente
https://drive.google.com/file/d/1gZH0N1P34MQydo1VT_NECHEeHn2dHV_o/view?usp=sharing
</t>
  </si>
  <si>
    <t xml:space="preserve"> Se han realizado 11130 certificados, en los seguimientos realizados en el transcruso del año  no se encontraron inconsistencias
- Se actualiza la estadistica de certificados en el archivo drive https://docs.google.com/spreadsheets/d/1kFELGyj92LkpPnhk9Bwpaq8HWtl8xVau/edit?gid=496963328#gid=496963328&amp;fvid=1662318283
</t>
  </si>
  <si>
    <t>Se  han enviado 2000 historias académicas a microfilmar de las cuáles han sido devueltas 450 faltando por devolver desde archivo central 1550 las cuales se deben revisar una a una para verificar que no falteningún documento
Anexo_1</t>
  </si>
  <si>
    <t>Se tienen organizados 3341 historias académucas de estudiantes retirados de la universidad
Amexo_2
A la fecha se tienen 4747 historias académicas de graduados organizadas
Anexo_3</t>
  </si>
  <si>
    <t>Se revisan 2101 estudiantes de primer curso para el periodo 2024-2, de los cuales se les solicita por llamada los documentos que les hace falta,  5 jóvenes no enviaron la documentación y están relacionados en el Anexo_4 
https://docs.google.com/spreadsheets/d/1FgWrHSgsaZvm-R1kbKDMTS-uHAxz04HM/edit?usp=sharing&amp;ouid=113069431011638895105&amp;rtpof=true&amp;sd=true</t>
  </si>
  <si>
    <t>La matriz de seguimiento se evidencia en el Anexo_5 Resumen de calendarios
https://docs.google.com/spreadsheets/d/1syjFcdhKlhBwdPUB1LIwMcXx0QJvbErp/edit?usp=sharing&amp;ouid=113069431011638895105&amp;rtpof=true&amp;sd=true</t>
  </si>
  <si>
    <t>Se realizan los seguimientos a los certificados académicos cada 2 meses sin encontrar inconsistencias Anexo_6</t>
  </si>
  <si>
    <t xml:space="preserve">En el segundo semestre de 2024 el control de las actividades del calendario </t>
  </si>
  <si>
    <t>Calendario académico 2024-2
https://registro.utp.edu.co/sin-categoria/1690/calendario-academico-segundo-semestre-2024-2/</t>
  </si>
  <si>
    <t xml:space="preserve">Con corte al 12 de noviembre de 2024, se evidencia cumplimiento al indicar de acuerdo a la suscripción de contratos surgidos de las invitaciones públicas y convocatorias públicas </t>
  </si>
  <si>
    <t>Con corte al 12/11/2024 no se han generado RP evidenciando hechos cumplidos.</t>
  </si>
  <si>
    <t>Con corte al 18 de noviembre no se tiene reporte de accesos no autorizados a las sucursales</t>
  </si>
  <si>
    <t xml:space="preserve">Debido a que ésta información es constante durante todo el año, apenas vamos en el 3er trimestre del año, se reporyta como 75% ya que durante los tres primeros trimestres del año se ha cumplido con la información </t>
  </si>
  <si>
    <t>Se ha remitido el Tip 1 el 19 de julio a la comunidad académica y administrativa sobre el RP antes de iniciar la ejecución.
Se realizó reunión el 25/07/2024 con los nuevos decanos y directores de programa con el tema: Preparación para el rol en temas presupuestales el día.
Se realizó reunión el 29/07/2024 con las auxiliares de  pregrado y posgrado y alugnos profesionales con el tema: Actualización en presupuesto institucional.
Se ha remitido el Tip 2 a la base de datos de supervisores remitida por Compra de Bienes y Suministros y Gestión de la contratación, además de los Decanos sobre la cancelación de las reservas presupuestales, proceso que hace parte del cierre presupuestal</t>
  </si>
  <si>
    <t>permanentemente se mantiene consultando las diferentes páginas de los entes de control en búsqueda de nueva normatividad por medio de la cual se adoptan y adaptan dentro de la UTP</t>
  </si>
  <si>
    <t>https://www.contaduria.gov.co/</t>
  </si>
  <si>
    <t>Se ha establecido en los pliegos de condiciones la solicitud de la póliza de cumplimiento</t>
  </si>
  <si>
    <t>página Web UTP</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</si>
  <si>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</si>
  <si>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</si>
  <si>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 xml:space="preserve">Se cumple con el indicador ya que no se alcanza a superar el 8% de la meta definida, presentado un % de error del 5.233.
Casos registrados en Aranda durante el segundo semestre 2024
</t>
  </si>
  <si>
    <t xml:space="preserve">Se cumple con el indicador ya que supera el 95% de la meta definida.
El 1% de la NO disponibilidad se debe a la ventana de tiempo programada para los servicios de mantenimiento de equipos y bases de datos.
El 2 Agosto 2024 por 4 horas, el 12 Sept 2024 por 8 horas y el 11 Oct 2024 por 18 horas.
</t>
  </si>
  <si>
    <t>Se realizan 12 campañas cumpliendo con el 100% de la planificación para el segundo semestre, en las dependencias de la Universidad, programadas en materia de protección de datos y  enfocandos en las actividades propias de cada dependencia realizando la respectiva socialización, sensibilización y asesoria.</t>
  </si>
  <si>
    <t>Con corte al 31 de agosto, el Plan de Desarrollo Institucional cuenta con un avance de cumplimiento del  74.32% en sus tres niveles de gestión.  
Nivel de pilar: 77.10%
Nivel de programa: 77.97%
Nivel de proyectos:  69.49%</t>
  </si>
  <si>
    <t>Agosto 2024: 97%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</si>
  <si>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Esta actividad está planificada para realizarse 2 veces al año, para el corte de medición se ha realizado una jornada de respaldo.</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</si>
  <si>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el periodo se han fianlizado 4 procesos de diseño. 
Respecto a intervenciones y obras en la planta física se contemplarò la realizacion de 20 contratos de intervencion en el campius de los cuales ya se  han finalizado  12. 
Es decir de los 31 porcesos inlcuidos en el plan de accion, han fianlizado 16 procesos; los restante se encuentran en curso y los pendientes por finlizar concluiriìan al cierre de la vigencia. </t>
  </si>
  <si>
    <t xml:space="preserve">Respecto a intervenciones y obras en la planta física se tienen previsto en el plan de accion de la vigencia, realizar  20 contratos, a la fecha se han finalizado 12. </t>
  </si>
  <si>
    <t>Se construyó en conjunto con las fuentes primarias de información los manuales para la información estadística, que se encuentran cargados en http://aie.utp.edu.co/manual</t>
  </si>
  <si>
    <t>Desde GTISI se asumió la coordinación de la política de protección de datos personales, y se ajustó el procedimiento de manejo de las solicitudes de información.
Adicionalmente, se realizó actualización de las vistas a la base de datos que alimentan las estadísticas institucionales.</t>
  </si>
  <si>
    <t>Se encuentra en el plan de trabajo, se ha venido ejecutando con normalidad, pero esta actividad cierra en diciembre de 2024</t>
  </si>
  <si>
    <t xml:space="preserve">Previo a la contratacion de los procesos de obra e interventoria,  se elaboran los estudios previos del proyecto, proceso durante el cual se verifica que ese se encuentre enmarcado en las apuestas del PDI . 
Se enaexan los estudios previos de las obras contratadas. </t>
  </si>
  <si>
    <t xml:space="preserve">Los procesos de consultioria en diseños al igual que los de obra que se encuentran en ejecucion, se estàn  inlcuidos en el plan de accion del proceso para la presente vigencia.   Se anexa listado de diseños y obras del plan de accion. 
El pasado 6 de noviembre se realizò induccion al equipo de profesionales de infraestructra. </t>
  </si>
  <si>
    <t xml:space="preserve">Se realizò la revision del manual de funciones del profesional especializado grado II encargado del procedimiento denominada 113-DPF-08 V7 Implementación del Plan Maestro de Planta Física de la UTP (1) y en consecuencia se solicitaron los ajustes requeridos a este proceso. </t>
  </si>
  <si>
    <t xml:space="preserve">Acta de reunion de revision deprocesos
procedimiento establecido
Ajustes planteados </t>
  </si>
  <si>
    <t>Durante el segundo semestre de 2024, no se han registrado sanciones emitidas por Migración Colombia, este resultado refleja el cumplimiento normativo en las actividades relacionadas con la movilidad internacional. 
La ofina derelacione sinternacionales continuará con un monitoreo constante para identificar posibles áreas de mejora y el seguimiento a normativas migratorias vigentes, con el fin de prevenir posibles incumplimientos en el futuro</t>
  </si>
  <si>
    <t xml:space="preserve">31 de enero se dio una capacitación por parte de la profesional de la ORI a los estudiantes extranjeros que inician el primer semestre. 
31 de julio se dio una capacitación por parte de la profesional de la ORI a los estudiantes extranjeros que inician el segundo semestre.
3 de diciembre de 2024 se realizara una sesión informativa virtual por parte de Migracion Colombia a la cual esta convocado la Red de Universitaria de Risaralda RUN. </t>
  </si>
  <si>
    <t>.
El 23 de Octubre se envia por correo electronico la informacion de como se debe legalizar el proceso de un invitado internacional desde los programas de pregrado.
El 25 de Octubre se envia por correo electronico la informacion de como se debe legalizar el proceso de un invitado internacional desde los programas de pregrado.</t>
  </si>
  <si>
    <t xml:space="preserve">Se realizo una Guia del invitado internacional la cual se publico en la pagina UTP y se socializo con los programas de pregrado y posgrados.
https://ori.utp.edu.co/invitados-internacionales-international-guests/ </t>
  </si>
  <si>
    <t>No se ha se ha presentado ninguna imugnacion de los resultados electorales</t>
  </si>
  <si>
    <t>El control del indicador ha sido efectivo</t>
  </si>
  <si>
    <t>Se recibieron a satisfacción hasta el 11 y 18 de octubre las transferencias documentales de las  dependencias académicas y las dependencias administrativas. En total se recibieron 115 carpetas pertenecientes al Archivo Histórico y para el Central 160,  lo que equivaldría a 20 mts lineales, actualizando la cantidad de docuemtnos  conservados en formato papel.</t>
  </si>
  <si>
    <t>Actualmente está pendiende la actualización de las TRD y el CCD. Del PGD se han actualizado 6 de los 8 procesos y los FUID tanto de los Archivos Central como Histórico presentan un avance de actualización de más del 97%.</t>
  </si>
  <si>
    <t>Tarea realizada por Mantenimiento Institucional</t>
  </si>
  <si>
    <t>En el  Plan de Acción de la oficina de la vigencia 2024 se tienen contempladas dichas actividades y mensualmente se registra el avance de las mismas.</t>
  </si>
  <si>
    <t>El inventario del Archivo Central presenta un avance  de un 99% con 20,958 carpetas registradas. El inventario del  Archivo Histórico  presenta un avance del  99,4% con un total de  7906 carpetas registradas.  El recibo de las transferencias primarias permitió la actualización de lo inventarios documentales.</t>
  </si>
  <si>
    <t>El inventario del Archivo Central presenta un avance  de un 99% con 20,958 carpetas registradas. El inventario del  Archivo Histórico  presenta un avance del  99,4% con un total de  7906 carpetas registradas</t>
  </si>
  <si>
    <t>El Programa de Gestión Documental se encuentra en actualización, está pendiente la actualización de 2 de los 8 procesos</t>
  </si>
  <si>
    <t>A la fecha no se han recibido solicitudes para la creación y/o actualización de las series documentales</t>
  </si>
  <si>
    <t>En el transcurso del año 2024,  se tienen 1773 personas benefiarias participando en las actividades de actualización profesional. Así mismo se han desarrollado 11 encuentros con empleadores.</t>
  </si>
  <si>
    <t>Durante lo que se lleva del año 2024 se está cumpliendo con la meta que se tiene programada.</t>
  </si>
  <si>
    <t>De los 109 programas de pregrado y posgrados, se tiene como meta al año 2024 el 50% de los programas con currículos renovados. (55 programas). A la fecha 83 programas han actualizado sus currículos de acuerdo al PEI, la política académica curricular y las orientaciones institucionales para la renovación curricular, lo que representa el 150%. Frente a la espectativa de cumplimiento de la meta se ha logrado avanzar más de lo esperado de acuerdo a los balances realizados con las Facultades y acompañamiento a los programas académicos.</t>
  </si>
  <si>
    <t>En el presente año todos los registros calilficados se encuentran vigentes.</t>
  </si>
  <si>
    <t>Se da cumplimiento al % de cumplimiento en el segundo semestre 2024</t>
  </si>
  <si>
    <t>Se han realizado reuniones constantes con el área de GITISI para la mejora del funcionamiento de las encuestas de seguimiento de egresados y a empleadores.</t>
  </si>
  <si>
    <t>Se evalúa la satisfacción de los egresados, en cuanto a las estrategias de empleabilidad brindadas</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</si>
  <si>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</si>
  <si>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 xml:space="preserve">Con corte al 15 de noviembre de 2024, se han presentado 575 PQRS, de las cuales sólo dos (2) se respondieron por fuera de los tiempos establecidos en la ley, logrando de esta manera un resultado de 0.3% para este indicador. </t>
  </si>
  <si>
    <t xml:space="preserve">Se han recibido con corte del 15 de noviembre de 2024,  47 solicitudes de gastos adicionales no proyectados en el presupuesto institucional por valor de $5.954.280.488, lo que representa con respecto al presupuesto total de la universidad incluyendo adiciones el 1.384% de la apropiación. </t>
  </si>
  <si>
    <t>Este porcentaje corresponde a la revisión total de los Contratos y Convenios remitidos por Jurídica que fueron revisados por Gestión Estratégica de Proyectos Especiales de la Vicerrectoría Administrativa y Financiera</t>
  </si>
  <si>
    <t xml:space="preserve">La generación de alertas está funcionando correctamente, tanto a través del aplicativo PQRS como mediante el envío automático de notificaciones a los correos electrónicos de las dependencias con PQRS pendientes de respuesta. Por lo tanto, no se han presentado dificultades en la implementación de este control. Cabe destacar que, desde el mes de agosto, la administración del software PQRS está a cargo de la dependencia Gestión de Tecnologías Informáticas y Sistemas de Información, ya que antes de esta fecha estaba a cargo de Recursos Informáticos y Educativos. </t>
  </si>
  <si>
    <t>En el marco de las actividades de socialización previstas, se han realizado las siguientes acciones:
- Se enviaron regularmente tips sobre aspectos importantes del Sistema PQRS a los correos electrónicos de las dependencias.
- Se actualizó el sitio web con la información de tips enviados.
- Se llevó a cabo una campaña en el medio de comunicación Campus Informa sobre el Sistema PQRS.
- Se realizó una socialización en el mes de septiembre sobre el Sistema PQRS dirigida a las dependencias administrativas y académicas que hacen parte del sistema.</t>
  </si>
  <si>
    <t>En la presente vigencia 2024 se han realizado los seguimientos por parte de la Alta Dirección en  las reuniones del Comité directivo.</t>
  </si>
  <si>
    <t>Se realizó Backup en el mes de noviembre.</t>
  </si>
  <si>
    <t>Cada semana se realizan recorridos de inspección de linderos y se tienen informes mensuales sin dificultades</t>
  </si>
  <si>
    <t>Las actividades de eduación ambiental se están ejecutando de forma normal</t>
  </si>
  <si>
    <t>Durante el primer semestre el plan de emergencias se consultó por el tema de riesgo de  incendio forestal y se aplicó. Durante el segundo semestre no hubo necesidad de realizarlo.</t>
  </si>
  <si>
    <t xml:space="preserve">Entre los meses de julio y agosto se realizaron las reuniones con las Facultades y con otras dependencias administrativas para la socialización y realimentación de las necesidades de presupuesto. </t>
  </si>
  <si>
    <t xml:space="preserve">Se evidencia que esta actividad es eficaz para contemplar todas las necesidades y aclarar las dudas frente a aquellas que no se pueden atender. </t>
  </si>
  <si>
    <t xml:space="preserve">La herramienta creada para las necesidades de presupuesto permitía monitorear las dependencias a las que les faltaba el diligenciamiento de la información y se realizaban los respectivos seguimientos. </t>
  </si>
  <si>
    <t xml:space="preserve">
En articulación con Gestión de Tecnologías Informáticas y Sistemas de Información, se inició el proceso de testeo del nuevo aplicativo   mediante historias de usuario y reportes de pruebas, con el fin de subsanar errores y mejorar la experiencia del usuario.</t>
  </si>
  <si>
    <t xml:space="preserve">Ha existido una adecuada articulación con Secretaria General en este aspecto. </t>
  </si>
  <si>
    <t xml:space="preserve">Durante la vigencia 2024, se logró un avance hasta el 90% aproximadamente, respecto al cumplimiento en cuanto a la autoevaluación relacionada con los criterios de cumplimiento para el proceso de habilitación institucional por parte de la secretaria de salud departamental.
Para el porcentaje faltante, se han realizado las gestiones para: 
- La compra de equipo necesario
- Las adecuaciones en infraestructura pendientes
- Se continua avanzando en el consecución de la información para la construcción de la documentación correspondiente al estandar de procesos prioritarios. </t>
  </si>
  <si>
    <t>Durante la vigencia 2024 se logro avanzar con el proceso de contratación de la asesora en hjabilitación, lo que permitio contar con los avances mencionados.
Para la vigencia 2025, se ha avanzado con la gestión de parte de los recursos necesarios para parte de la contratación; sin embargo, es necesario continuar con las gestiones para la asignación de los recursos faltantes.</t>
  </si>
  <si>
    <t>Pese a que CAT aun no ha sido construido en su totalidad, de acuerdo a los requerimientos normativos, si se logró que en la visita por parte de la secretaría de salud municipal se otorgará a la institución el concepto favorable sanitario con vigencia de 1 año, lo que permite continuar con la construcción del mencionado CAT, antes de la visita siguiente en la vigencia 2025.</t>
  </si>
  <si>
    <t xml:space="preserve">Se cumplió con las actividades de seguimiento y control establecidas, se verificó de manera permanente la normatividad vigente, se desarrollaron las actividades relacionadas con la oferta del programa a nivel institucional  en articulación permente con la división financiera, los procesos de comunidaciones con los cuales cuenta la institución y toda las dependencias requeridas.
Se aclara que los apoyos Fondo UTP según la normatidad actual   no dependen de la política de gratuidad MEN.
</t>
  </si>
  <si>
    <t>Durante el 2024-1 se han realizado las solicitudes por escrito y mediante reuniones según protocolos establecidos por la VAF.
Para el periodo académico 2024-2, si bien se logró la gestión final de una parte de los recursos requeridos para la oferta de los apoyos socioeconómicos, los tiempos de respuesta de la VAF no corresponden con las necesidades del proceso de entrega de apoyos ni de la respuesta requerida por los estudiantes respecto a sus necesidades. 
Para la monitoria social los recursos adicionales que son acordados, correspondientes con el diferencial entre el incremento del SMMLV y el valor con el que inicialmente crece el presupuesto anual.
Para el bono de alimentación de los estudiantes del programa de médicina, si bien se logró plantear una contingencia que diera respuesta a las necesidades de los estudiantes, no correspondió con la solicitud elevada a la VAF respecto a la asignación del CDP para continuar con el proceso establecido.
Respecto al bono de transporte, se hace necesario definir la normatividad final correspondiente al apoyo y las estrategias institucionales para dar respuesta a la falta de recursos según la necesidad creciente del programa y la perdida de 2 de los donantes.
Para agilizar los procesos administrativos relacionados con la entrega de apoyos socioeconómicos, se hace necesario contar con una persona que realiza labores de apoyo administrtivo para los diferentes procesos, teniendo  en cuenta la magnitud de la carga laboral que ello representa.</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</si>
  <si>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
3. Adicional, respecto al bono de transporte, se hace necesario definir la normatividad final correspondiente al apoyo.
4. En relacón a los modulos de ventas, se cuenta con una propuesta de ajuste normativo,  que esta a la espera de ser socializada ante el comite directivo y si allí se considera necesario, presentarlo ante el consejo superior</t>
  </si>
  <si>
    <t>Se da inicio al proceso de capacitación  sobre bioseguridad, manejo de residuos y medidas para control de infecciones con los respectivos registros.
Se logra un avance del 90% en los procesos de autoevaluación</t>
  </si>
  <si>
    <t>Desde promocion de la salud integral, bajo la asesora se ha realizado la revisión de diferentes criterios, pendiente auditoria de  control interno 
Se logra un avance positivo en relación a esta acción y se culmina la vigencia con el acompañamiento por parte de la asesora</t>
  </si>
  <si>
    <t>Si bien se logra un avance significativo, en relación al proceso de autoevaluación,  es necesario seguir contando con la contratación de la asesora, de manera permanente,  para el cumplimiento del porcentaje faltante en relación a la autoevaluación y para el mantenimiento del proceso.</t>
  </si>
  <si>
    <t>Se realizan reparaciones de infraestructura pendientes por parte de la oficina de planeación. Revision de nuevas  adecuaciones de infraestructura adaptada a los servicios declarados</t>
  </si>
  <si>
    <t>1. Solicitudes oportunas por medio de memorandos oficiales y trámite oportuno sengun procedimiento VAF.
2.. Pendiente la gestión de recursos necesarios para dar respuesta a las necesidades del Bono de transporte.</t>
  </si>
  <si>
    <t xml:space="preserve">1. Respecto al mejoramiento del sistema la información quedó debidamente documentada y soportada en la auditora relaizada por control interno. 2. Contratos y convenios debidamente documentados en Sistema de Información UTP. Persiste el asunto externo del bono de transporte </t>
  </si>
  <si>
    <t xml:space="preserve"> Hasta el 30 de noviembre  de 2024 se han programado 6834 servicios de los cuales únicamente se han recibido 4 inconformidades relacionadas con la terminación de las actividades solicitadas</t>
  </si>
  <si>
    <t>A la fecha,  no se han presentado demoras en el pago de facturas atribuibles al almacen general. No obstante se ha presentado demoras en el pago de 3 facturas por problemas externos al almcén . ( demora en firma supervisores). Cabe anotar que desde el áres de gestión de la calidad se hizo seguimiento a los controles y los pagos y el resultado fue satisfactorio</t>
  </si>
  <si>
    <t>A pesar de haberse presentado corte general en el servicio de agua el dia primero de noviembre de 2024  por parte del presentador del servicio no hubo afectación de las actividades institucionales, gracias a las reservas de agua con las que se cuenta.el operador informo con anterioridad sobre la novedad presentada</t>
  </si>
  <si>
    <t>Las encuestas de satisfacción son aplicadas desde Gestión de Calidad y los resultados son publicados en la pagina de dicno sistema. A la fecha no se han  recibido las recomendaciones.</t>
  </si>
  <si>
    <t>Mensualmente se hace revisión física  de las instalaciones del  campus para presentar información relacionada con estado de la infraestructura, igualmente se hace verificación permanente de los equipos basicos de los servicios de energia y agua.</t>
  </si>
  <si>
    <t>se creo cuenta especial con los funcionarios que intervienen en elproceso de pago tanto de almacén como de contabiolidad</t>
  </si>
  <si>
    <t>se viene realizando seguimiento a los pagos a través del módulo consulta de PCTG</t>
  </si>
  <si>
    <t>Se envian correos a los supervisores para firm diariamente se revisa y se reenvia solicitandi la intervención</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</si>
  <si>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
Adicionalmente se gestionaron recursos adicionales para financiar actividades de extension Universitaria  a traves de la convocatoria interna para financiar procesos de apropiación social del conocimiento, logrando la financiacion de 20 actividades con una inversion de $80.000.000</t>
  </si>
  <si>
    <t>Con corte al 30 de agosto, periodo del ultimo reporte de indicadores de PDI se tiene un registro de 858 actividades de extensión universitaria en todas sus modalidades, lo que representa el 60.80% de las actividades ejecutadas en las mismas modalidades para la vigencia 2023 que correspondia a 1.411</t>
  </si>
  <si>
    <t>Con corte a 31 de octubre se reportan 3 contratos de transferencia de activos de conocimiento lo que representa el 43 % de los contratos reportados en la vigencia 2023</t>
  </si>
  <si>
    <t xml:space="preserve">El inventario de activos de conocimiento se actualiza periódicamente y con corte a 31 de octubre se caracterizó el TRL de 25 activos de conocimiento </t>
  </si>
  <si>
    <t>Con corte a 31 de octubre se realizaron 6 jornadas de socialización de propiedad intelectual  orientadas a sensibilizar a la comunidad universitaria. Igualmente, se llevó a cabo el webinar "Derribando mitos en propiedad intelectual para investigadores" y una capacitación en propiedad intelectual dirigida a investigadores y emprendedores que participaron en la Rueda de Negocios UTP Conecta</t>
  </si>
  <si>
    <t xml:space="preserve">Con corte a 31 deoctubre se estaban ejecutando 5 proyectos de investigación financiados a través de la ventanilla de proyectos de desarrollo tecnológico e innovación </t>
  </si>
  <si>
    <t>Inexistencia de un manual de lineamientos institucional para el uso de redes sociales, campus informa y emisora universitaria estero</t>
  </si>
  <si>
    <t xml:space="preserve">Omisión de la socialización de lineamientos de publicación para emisora, campus y redes sociales. </t>
  </si>
  <si>
    <t>Inexistencia de los lineamientos de medios de comunicaciones institucionales</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</si>
  <si>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</si>
  <si>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</si>
  <si>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</si>
  <si>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</si>
  <si>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</si>
  <si>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</si>
  <si>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</si>
  <si>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Incumplimiento de las normas de publicación para radio, campus informa y redes sociales</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</si>
  <si>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</si>
  <si>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</si>
  <si>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</si>
  <si>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</si>
  <si>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 xml:space="preserve">Afectación reputacional de la Universidad
Perdida de imagen </t>
  </si>
  <si>
    <t>Manipulacion de los medios de comunicación de la Universidad</t>
  </si>
  <si>
    <t>Uso indebido de los medios de comunicaciòn con el fin de favorecer a terceros o intereses particulares</t>
  </si>
  <si>
    <t>Crisis reputacional de la Universidad
Sanciones legales para la Universidad</t>
  </si>
  <si>
    <t>Demandas por derechos de autor y por uso de imagen</t>
  </si>
  <si>
    <t>Demandas de autoría por el uso de material audiovisual, y por el uso de imagen sin previo consentimiento</t>
  </si>
  <si>
    <t>Pérdida económica por demandas
Sanciones legales para la Universidad</t>
  </si>
  <si>
    <t>Existen manuales que están en proceso de prueba y aplicación</t>
  </si>
  <si>
    <t>Se realizan periódicamente capacitaciones sobre lineamientos para publicar en redes, campus y emisora</t>
  </si>
  <si>
    <t>Derecho de petición
Apoyo juridico
Verificación en la veracidad de la información</t>
  </si>
  <si>
    <t>Existen formatos creados, más no están incorporados en el proceso aún</t>
  </si>
  <si>
    <t>Director(a) Comunicaciones</t>
  </si>
  <si>
    <t>bimestral</t>
  </si>
  <si>
    <t>Numero de incumplimientos de las normas en publicaciones/Total de publicaciones</t>
  </si>
  <si>
    <t>Numero de comunicaciones erradas durante la viegencia/total de comunicaciomes emitidas</t>
  </si>
  <si>
    <t>Comunicaciones erradas/Total de publicaciones</t>
  </si>
  <si>
    <t>(Demandas por uso de imagen + Demandas por derechos de autor)/Total de Publicaciones</t>
  </si>
  <si>
    <t>Crear manuales para el uso institucional de redes sociales, campus informa y emirosa universitaria estéreo</t>
  </si>
  <si>
    <t>Aumento de programas de capacitación y concientización para la publicación en redes sociales, campues y emisora universitaria estéreo</t>
  </si>
  <si>
    <t>Generar una hoja de ruta para el apoyo legal y la verificación de la veracidad de la información</t>
  </si>
  <si>
    <t>Incorporar en el proceso periodístico el uso de formatos para la autorización de uso de imagen</t>
  </si>
  <si>
    <t xml:space="preserve">El indicador es positivo, puesto que no se registran en los últimos 5 años incumplimientos de este tipo </t>
  </si>
  <si>
    <t xml:space="preserve">El indicador es positivo, puesto que no se registran en la vigencia incumplimientos de este tipo </t>
  </si>
  <si>
    <t xml:space="preserve">El indicador es positivo, puesto que no se registran en los últimos 3 años incumplimientos de este tipo </t>
  </si>
  <si>
    <t xml:space="preserve">Se termina da por terminado el manual de lineamientos de comunicación isntitucional el cual será enviado al área de calidad </t>
  </si>
  <si>
    <t>Se realiza durante toda la vigenica 2024 diferentes capacitaciones de políticas de publicación en los diferentes canales como campus, redes sociales, emisora.</t>
  </si>
  <si>
    <t>Se realiza el procedimiento de ADN donde se verifican la veracidad de la información desde las diferentes dependencias y se generan los controles necesarios para las publicaciones en los difernetes canales</t>
  </si>
  <si>
    <t>Actualmente se cuenta con los formatos necesarios a través de ADN los cuales generan la verificación y trazabilidad requeridos.</t>
  </si>
  <si>
    <t>Por medio de los manuales se logra generar un blidaje y trazabilidad para la debida publicación de información</t>
  </si>
  <si>
    <t>Actas de reunión de socialiación de manual de lineamientos de comunicación que incluye campus, redes, emisora.</t>
  </si>
  <si>
    <t>Se establecen y se mitigan los posibles impactos legales y reputacionales que pueden generar las noticias falsas</t>
  </si>
  <si>
    <t>Se incorporan los manuales de politicas de publicación en campus, redes y emisora universitaria stereo y son socializadas a a través de las diferentes dependencias.</t>
  </si>
  <si>
    <r>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r>
    <r>
      <rPr>
        <b/>
        <sz val="10"/>
        <color theme="1"/>
        <rFont val="Calibri"/>
        <family val="2"/>
        <scheme val="minor"/>
      </rPr>
      <t xml:space="preserve">
Segundo semestre 
</t>
    </r>
    <r>
      <rPr>
        <sz val="10"/>
        <color theme="1"/>
        <rFont val="Calibri"/>
        <family val="2"/>
        <scheme val="minor"/>
      </rPr>
      <t>A la fecha no se registran actualizaciones o nuevas normatividades en los procesos.  Se vienen aplicando la normatividad existente sin ninguna novedad. 
En SST La matriz legal está en constante actualización, se incluyeron una resoluciones internas de rectoría</t>
    </r>
  </si>
  <si>
    <r>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r>
    <r>
      <rPr>
        <b/>
        <sz val="10"/>
        <color theme="1"/>
        <rFont val="Calibri"/>
        <family val="2"/>
        <scheme val="minor"/>
      </rPr>
      <t xml:space="preserve">Información segundo semestre:
Admon compensación 
</t>
    </r>
    <r>
      <rPr>
        <sz val="10"/>
        <color theme="1"/>
        <rFont val="Calibri"/>
        <family val="2"/>
        <scheme val="minor"/>
      </rPr>
      <t xml:space="preserve">Las nóminas se entregaron a Gestión Financiera acorde a las fechas establecidas en el calendario de nómina y fueron pagadas en los tiempos establecidos por la Vicerrectoría Administrativa
Cada vez que se presentan dificultades y errores para la correcta liquidación de la nómina mensual, se realiza el envío de los tickets correspondientes de manera prioritaria con el fin de que se puedan ejecutar las posibles soluciones en tiempo oportuno. Además de esto se realizan las gestiones a lugar con el área encargada de la Universidad para las actualizaciones normativas en el software Humano Web."	
</t>
    </r>
    <r>
      <rPr>
        <b/>
        <sz val="10"/>
        <color theme="1"/>
        <rFont val="Calibri"/>
        <family val="2"/>
        <scheme val="minor"/>
      </rPr>
      <t xml:space="preserve">
</t>
    </r>
    <r>
      <rPr>
        <sz val="10"/>
        <color theme="1"/>
        <rFont val="Calibri"/>
        <family val="2"/>
        <scheme val="minor"/>
      </rPr>
      <t xml:space="preserve">Afiliados 2.749 colaboradores al sistema de seguridad social integral. Sin cambios en la normatividad.  Se continúa comparando el personal de vinculaciones activas con el archivo enviado por contratación, y tanto en los ingresos masivos, como en los ingresos esporádicos mensuales y se alimentan los consolidados para una mayor eficacia. Como contingencia esta la inestabilidad de las plataformas de Sura y Nueva EPS, solamente se puede registrar el ingreso a partir de la fecha de inicio del colaborador, se optó por iniciar el proceso de afiliación 4 horas antes del inicio de jornada laboral, solo aplica para los ingresos masivos. 
Administración de la Compensación debe realizar revisión de los certificados de afiliación en Salud de los colaboradores nuevos pertenecientes al régimen de excepción o especia, ya que cuando son docentes nombrados por el magisterio se debe solicitar permiso al ministerio de salud y protección social para ser incluidos en la planilla especial de este sub tipo. 
</t>
    </r>
    <r>
      <rPr>
        <b/>
        <sz val="10"/>
        <color theme="1"/>
        <rFont val="Calibri"/>
        <family val="2"/>
        <scheme val="minor"/>
      </rPr>
      <t xml:space="preserve">
SST</t>
    </r>
    <r>
      <rPr>
        <sz val="10"/>
        <color theme="1"/>
        <rFont val="Calibri"/>
        <family val="2"/>
        <scheme val="minor"/>
      </rPr>
      <t xml:space="preserve">
La matriz de identificación de peligros y riesgos de la universidad tecnológica de Pereira fue trasladada a metodología propia donde fueron identificados y actualizados de acuerdo con el mapa de procesos Institucionales.	
Seguimiento a la intervención e identificación de los peligros y riesgos, la evaluación y la valoración de los controles. Los riesgos materializados y la evaluación de condiciones individuales fueron incluidas dentro de la actualización de la matriz de identificación y valoración de riegos. 	</t>
    </r>
  </si>
  <si>
    <r>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
</t>
    </r>
    <r>
      <rPr>
        <b/>
        <sz val="10"/>
        <rFont val="Calibri"/>
        <family val="2"/>
        <scheme val="minor"/>
      </rPr>
      <t xml:space="preserve">
Julio-Noviembre:</t>
    </r>
    <r>
      <rPr>
        <sz val="10"/>
        <rFont val="Calibri"/>
        <family val="2"/>
        <scheme val="minor"/>
      </rPr>
      <t xml:space="preserve"> Se revisaron los documentales y se enviaron propuestas de ajuste. Para el mes de diciembre se realizaran las entregas correspondientes. 
Se documentó el modelo de formación como parte de las buenas practicas y se encuentra en proceso de edición.  </t>
    </r>
  </si>
  <si>
    <r>
      <t xml:space="preserve">Actualización de la caracterización de la población 
</t>
    </r>
    <r>
      <rPr>
        <b/>
        <sz val="10"/>
        <rFont val="Calibri"/>
        <family val="2"/>
        <scheme val="minor"/>
      </rPr>
      <t>Julio-Noviembre</t>
    </r>
    <r>
      <rPr>
        <sz val="10"/>
        <rFont val="Calibri"/>
        <family val="2"/>
        <scheme val="minor"/>
      </rPr>
      <t xml:space="preserve">:Con la identificación de la población se realizaron diferentes actividades  </t>
    </r>
  </si>
  <si>
    <r>
      <t xml:space="preserve">Se inició el montaje en la plataforma google site con base en el resumen normativo 
</t>
    </r>
    <r>
      <rPr>
        <b/>
        <sz val="10"/>
        <rFont val="Calibri"/>
        <family val="2"/>
        <scheme val="minor"/>
      </rPr>
      <t xml:space="preserve">Julio-noviembre:  </t>
    </r>
    <r>
      <rPr>
        <sz val="10"/>
        <rFont val="Calibri"/>
        <family val="2"/>
        <scheme val="minor"/>
      </rPr>
      <t>se finalizó el montaje en la plataforma y se encuentra en revisión por parte del lider del proceso para enviar la prueba piloto</t>
    </r>
  </si>
  <si>
    <t>Sin 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</si>
</sst>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634">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14" fillId="10" borderId="2"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protection locked="0"/>
    </xf>
    <xf numFmtId="0" fontId="14" fillId="10" borderId="2" xfId="0" applyFont="1" applyFill="1" applyBorder="1" applyAlignment="1" applyProtection="1">
      <alignment vertical="center" wrapText="1"/>
      <protection hidden="1"/>
    </xf>
    <xf numFmtId="0" fontId="14" fillId="10" borderId="2" xfId="0" applyFont="1" applyFill="1" applyBorder="1" applyAlignment="1" applyProtection="1">
      <alignment horizontal="center" vertical="center" wrapText="1"/>
      <protection locked="0" hidden="1"/>
    </xf>
    <xf numFmtId="166" fontId="14" fillId="10" borderId="2" xfId="0" applyNumberFormat="1" applyFont="1" applyFill="1" applyBorder="1" applyAlignment="1" applyProtection="1">
      <alignment horizontal="center" vertical="center" wrapText="1"/>
      <protection locked="0"/>
    </xf>
    <xf numFmtId="14" fontId="14" fillId="10" borderId="2" xfId="0" applyNumberFormat="1" applyFont="1" applyFill="1" applyBorder="1" applyAlignment="1" applyProtection="1">
      <alignment horizontal="center" vertical="center" wrapText="1"/>
      <protection locked="0"/>
    </xf>
    <xf numFmtId="0" fontId="26" fillId="21" borderId="75" xfId="0" applyFont="1" applyFill="1" applyBorder="1" applyAlignment="1" applyProtection="1">
      <alignment horizontal="center" vertical="center" wrapText="1"/>
      <protection locked="0"/>
    </xf>
    <xf numFmtId="0" fontId="26" fillId="21" borderId="79" xfId="0" applyFont="1" applyFill="1" applyBorder="1" applyAlignment="1" applyProtection="1">
      <alignment horizontal="center" vertical="center" wrapText="1"/>
      <protection locked="0"/>
    </xf>
    <xf numFmtId="0" fontId="42" fillId="2" borderId="0" xfId="0" applyFont="1" applyFill="1" applyAlignment="1">
      <alignment horizontal="center" vertical="center" textRotation="90" wrapText="1"/>
    </xf>
    <xf numFmtId="0" fontId="14" fillId="2" borderId="0" xfId="0" applyFont="1" applyFill="1" applyAlignment="1">
      <alignment horizontal="center" vertical="center" textRotation="90" wrapText="1"/>
    </xf>
    <xf numFmtId="0" fontId="19" fillId="9" borderId="2" xfId="0" applyFont="1" applyFill="1" applyBorder="1" applyAlignment="1" applyProtection="1">
      <alignment horizontal="center" vertical="center" textRotation="90" wrapText="1"/>
    </xf>
    <xf numFmtId="0" fontId="42" fillId="0" borderId="0" xfId="0" applyFont="1" applyFill="1" applyBorder="1" applyAlignment="1" applyProtection="1">
      <alignment vertical="center" textRotation="90" wrapText="1"/>
    </xf>
    <xf numFmtId="0" fontId="21" fillId="2" borderId="8"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3" xfId="0" applyFont="1" applyFill="1" applyBorder="1" applyAlignment="1" applyProtection="1">
      <alignment vertical="center" wrapText="1"/>
    </xf>
    <xf numFmtId="0" fontId="21" fillId="2" borderId="3" xfId="0" applyFont="1" applyFill="1" applyBorder="1" applyAlignment="1" applyProtection="1">
      <alignment vertical="center" textRotation="90" wrapText="1"/>
    </xf>
    <xf numFmtId="43" fontId="21" fillId="2" borderId="3" xfId="5" applyFont="1" applyFill="1" applyBorder="1" applyAlignment="1" applyProtection="1">
      <alignment vertical="center" wrapText="1"/>
    </xf>
    <xf numFmtId="0" fontId="19" fillId="0" borderId="38" xfId="0" applyFont="1" applyBorder="1" applyAlignment="1">
      <alignment horizontal="center" vertical="center" wrapText="1"/>
    </xf>
    <xf numFmtId="0" fontId="19" fillId="10" borderId="39" xfId="0" applyFont="1" applyFill="1" applyBorder="1" applyAlignment="1">
      <alignment horizontal="center" vertical="center" textRotation="90" wrapText="1"/>
    </xf>
    <xf numFmtId="0" fontId="21" fillId="2" borderId="0"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9" fillId="0" borderId="40" xfId="0" applyFont="1" applyBorder="1" applyAlignment="1">
      <alignment horizontal="center" vertical="center" wrapText="1"/>
    </xf>
    <xf numFmtId="0" fontId="19" fillId="10" borderId="41" xfId="0" applyFont="1" applyFill="1" applyBorder="1" applyAlignment="1">
      <alignment horizontal="center" vertical="center" textRotation="90" wrapText="1"/>
    </xf>
    <xf numFmtId="165" fontId="19" fillId="10" borderId="41" xfId="0" applyNumberFormat="1" applyFont="1" applyFill="1" applyBorder="1" applyAlignment="1">
      <alignment horizontal="center" vertical="center" textRotation="90" wrapText="1"/>
    </xf>
    <xf numFmtId="0" fontId="21" fillId="2" borderId="7"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9" fillId="0" borderId="42" xfId="0" applyFont="1" applyBorder="1" applyAlignment="1">
      <alignment horizontal="center" vertical="center" wrapText="1"/>
    </xf>
    <xf numFmtId="0" fontId="19" fillId="10" borderId="43" xfId="0" applyFont="1" applyFill="1" applyBorder="1" applyAlignment="1">
      <alignment horizontal="center" vertical="center" textRotation="90" wrapText="1"/>
    </xf>
    <xf numFmtId="0" fontId="19" fillId="15" borderId="30" xfId="0" applyFont="1" applyFill="1" applyBorder="1" applyAlignment="1" applyProtection="1">
      <alignment horizontal="center" vertical="center" wrapText="1"/>
    </xf>
    <xf numFmtId="0" fontId="19" fillId="0" borderId="0" xfId="0" applyFont="1" applyAlignment="1">
      <alignment vertical="center" wrapText="1"/>
    </xf>
    <xf numFmtId="0" fontId="19" fillId="0" borderId="0" xfId="0" applyFont="1" applyAlignment="1">
      <alignment vertical="center" textRotation="90" wrapText="1"/>
    </xf>
    <xf numFmtId="0" fontId="19" fillId="2" borderId="0" xfId="0" applyFont="1" applyFill="1" applyBorder="1" applyAlignment="1">
      <alignment horizontal="center" vertical="center" textRotation="90" wrapText="1"/>
    </xf>
    <xf numFmtId="43" fontId="19" fillId="0" borderId="0" xfId="5" applyFont="1" applyAlignment="1">
      <alignment vertical="center" wrapText="1"/>
    </xf>
    <xf numFmtId="0" fontId="42" fillId="10" borderId="0" xfId="0" applyFont="1" applyFill="1" applyAlignment="1">
      <alignment horizontal="center" vertical="center" wrapText="1"/>
    </xf>
    <xf numFmtId="0" fontId="42" fillId="10" borderId="0" xfId="0" applyFont="1" applyFill="1" applyAlignment="1">
      <alignment horizontal="center" vertical="center" textRotation="90" wrapText="1"/>
    </xf>
    <xf numFmtId="0" fontId="42" fillId="10" borderId="0" xfId="0" applyFont="1" applyFill="1" applyBorder="1" applyAlignment="1" applyProtection="1">
      <alignment vertical="center" textRotation="90" wrapText="1"/>
    </xf>
    <xf numFmtId="43" fontId="42" fillId="10" borderId="0" xfId="5" applyFont="1" applyFill="1" applyAlignment="1">
      <alignment horizontal="center" vertical="center" wrapText="1"/>
    </xf>
    <xf numFmtId="9" fontId="13"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protection locked="0" hidden="1"/>
    </xf>
    <xf numFmtId="9" fontId="14" fillId="0" borderId="2" xfId="0"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1" fontId="14" fillId="0" borderId="2" xfId="0" applyNumberFormat="1" applyFont="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42" fillId="10" borderId="2" xfId="0" applyFont="1" applyFill="1" applyBorder="1" applyAlignment="1">
      <alignment horizontal="center" vertical="center" wrapText="1"/>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0" borderId="0" xfId="0" applyFont="1"/>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1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10" fontId="14" fillId="5" borderId="2" xfId="3"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textRotation="90" wrapText="1"/>
      <protection locked="0"/>
    </xf>
    <xf numFmtId="0" fontId="14" fillId="0" borderId="2" xfId="0" applyFont="1" applyFill="1" applyBorder="1" applyAlignment="1" applyProtection="1">
      <alignment horizontal="center" vertical="center" textRotation="90" wrapText="1"/>
    </xf>
    <xf numFmtId="0" fontId="14" fillId="5" borderId="1" xfId="4" applyFont="1" applyFill="1" applyBorder="1" applyAlignment="1" applyProtection="1">
      <alignment horizontal="center" vertical="center" wrapText="1"/>
      <protection locked="0"/>
    </xf>
    <xf numFmtId="0" fontId="14" fillId="5" borderId="1" xfId="3" applyNumberFormat="1"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9" fontId="14" fillId="5" borderId="1" xfId="3" applyNumberFormat="1" applyFont="1" applyFill="1" applyBorder="1" applyAlignment="1" applyProtection="1">
      <alignment horizontal="center" vertical="center" wrapText="1"/>
      <protection locked="0"/>
    </xf>
    <xf numFmtId="10" fontId="14" fillId="5" borderId="1" xfId="3" applyNumberFormat="1" applyFont="1" applyFill="1" applyBorder="1" applyAlignment="1" applyProtection="1">
      <alignment horizontal="center" vertical="center" wrapText="1"/>
      <protection locked="0"/>
    </xf>
    <xf numFmtId="0" fontId="13" fillId="2" borderId="74" xfId="0" applyFont="1" applyFill="1" applyBorder="1" applyAlignment="1" applyProtection="1">
      <alignment horizontal="center" vertical="center" textRotation="90" wrapText="1"/>
      <protection locked="0"/>
    </xf>
    <xf numFmtId="0" fontId="13" fillId="2" borderId="11" xfId="0" applyFont="1" applyFill="1" applyBorder="1" applyAlignment="1" applyProtection="1">
      <alignment horizontal="center" vertical="center" textRotation="90" wrapText="1"/>
      <protection locked="0"/>
    </xf>
    <xf numFmtId="9" fontId="14" fillId="5" borderId="1" xfId="3" applyFont="1" applyFill="1" applyBorder="1" applyAlignment="1" applyProtection="1">
      <alignment horizontal="center" vertical="center" wrapText="1"/>
      <protection locked="0"/>
    </xf>
    <xf numFmtId="0" fontId="14" fillId="5" borderId="24" xfId="3" applyNumberFormat="1"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0" fontId="26" fillId="21" borderId="77" xfId="0" applyFont="1" applyFill="1" applyBorder="1" applyAlignment="1" applyProtection="1">
      <alignment horizontal="center" vertical="center" wrapText="1"/>
      <protection locked="0"/>
    </xf>
    <xf numFmtId="0" fontId="14" fillId="0" borderId="78" xfId="0" applyFont="1" applyBorder="1" applyProtection="1">
      <protection locked="0"/>
    </xf>
    <xf numFmtId="0" fontId="26" fillId="21" borderId="53" xfId="0" applyFont="1" applyFill="1" applyBorder="1" applyAlignment="1" applyProtection="1">
      <alignment horizontal="center" vertical="center" wrapText="1"/>
      <protection locked="0"/>
    </xf>
    <xf numFmtId="0" fontId="14" fillId="0" borderId="53" xfId="0" applyFont="1" applyBorder="1" applyProtection="1">
      <protection locked="0"/>
    </xf>
    <xf numFmtId="0" fontId="14" fillId="0" borderId="75" xfId="0" applyFont="1" applyBorder="1" applyProtection="1">
      <protection locked="0"/>
    </xf>
    <xf numFmtId="0" fontId="26" fillId="21" borderId="76" xfId="0" applyFont="1" applyFill="1" applyBorder="1" applyAlignment="1" applyProtection="1">
      <alignment horizontal="center" vertical="center" wrapText="1"/>
      <protection locked="0"/>
    </xf>
    <xf numFmtId="10" fontId="26" fillId="21" borderId="53" xfId="0" applyNumberFormat="1" applyFont="1" applyFill="1" applyBorder="1" applyAlignment="1" applyProtection="1">
      <alignment horizontal="center" vertical="center" wrapText="1"/>
      <protection locked="0"/>
    </xf>
    <xf numFmtId="9" fontId="26" fillId="21" borderId="53" xfId="0" applyNumberFormat="1" applyFont="1" applyFill="1" applyBorder="1" applyAlignment="1" applyProtection="1">
      <alignment horizontal="center" vertical="center" wrapText="1"/>
      <protection locked="0"/>
    </xf>
    <xf numFmtId="0" fontId="26" fillId="5" borderId="15"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textRotation="90" wrapText="1"/>
      <protection locked="0"/>
    </xf>
    <xf numFmtId="0" fontId="14" fillId="5" borderId="2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10" xfId="0" applyNumberFormat="1" applyFont="1" applyFill="1" applyBorder="1" applyAlignment="1" applyProtection="1">
      <alignment horizontal="center" vertical="center" wrapText="1"/>
    </xf>
    <xf numFmtId="0" fontId="14" fillId="2" borderId="2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textRotation="90" wrapText="1"/>
    </xf>
    <xf numFmtId="0" fontId="14" fillId="0" borderId="24" xfId="0" applyFont="1" applyFill="1" applyBorder="1" applyAlignment="1" applyProtection="1">
      <alignment horizontal="center" vertical="center" textRotation="90" wrapText="1"/>
    </xf>
    <xf numFmtId="0" fontId="14" fillId="0" borderId="1" xfId="0" applyFont="1" applyFill="1" applyBorder="1" applyAlignment="1" applyProtection="1">
      <alignment horizontal="center" vertical="center" textRotation="90" wrapText="1"/>
    </xf>
    <xf numFmtId="0" fontId="14" fillId="10" borderId="2" xfId="0" applyFont="1" applyFill="1" applyBorder="1" applyAlignment="1" applyProtection="1">
      <alignment horizontal="center" vertical="center" textRotation="90" wrapText="1"/>
    </xf>
    <xf numFmtId="0" fontId="14" fillId="5" borderId="72" xfId="3" applyNumberFormat="1" applyFont="1" applyFill="1" applyBorder="1" applyAlignment="1" applyProtection="1">
      <alignment horizontal="center" vertical="center" wrapText="1"/>
      <protection locked="0"/>
    </xf>
    <xf numFmtId="0" fontId="14" fillId="5" borderId="72" xfId="0" applyFont="1" applyFill="1" applyBorder="1" applyAlignment="1" applyProtection="1">
      <alignment horizontal="center" vertical="center" wrapText="1"/>
      <protection locked="0"/>
    </xf>
    <xf numFmtId="10" fontId="14" fillId="5" borderId="72" xfId="3" applyNumberFormat="1" applyFont="1" applyFill="1" applyBorder="1" applyAlignment="1" applyProtection="1">
      <alignment horizontal="center" vertical="center" wrapText="1"/>
      <protection locked="0"/>
    </xf>
    <xf numFmtId="0" fontId="14" fillId="5" borderId="71" xfId="3" applyNumberFormat="1" applyFont="1" applyFill="1" applyBorder="1" applyAlignment="1" applyProtection="1">
      <alignment horizontal="center" vertical="center" wrapText="1"/>
      <protection locked="0"/>
    </xf>
    <xf numFmtId="0" fontId="14" fillId="5" borderId="71" xfId="0" applyFont="1" applyFill="1" applyBorder="1" applyAlignment="1" applyProtection="1">
      <alignment horizontal="center" vertical="center" wrapText="1"/>
      <protection locked="0"/>
    </xf>
    <xf numFmtId="0" fontId="14" fillId="5" borderId="10" xfId="3" applyNumberFormat="1" applyFont="1" applyFill="1" applyBorder="1" applyAlignment="1" applyProtection="1">
      <alignment horizontal="center" vertical="center" wrapText="1"/>
      <protection locked="0"/>
    </xf>
    <xf numFmtId="9" fontId="14" fillId="5" borderId="72" xfId="3"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12" fontId="14" fillId="5" borderId="2" xfId="3" applyNumberFormat="1"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textRotation="90" wrapText="1"/>
    </xf>
    <xf numFmtId="0" fontId="19" fillId="2" borderId="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9" fillId="15" borderId="44" xfId="0" applyFont="1" applyFill="1" applyBorder="1" applyAlignment="1" applyProtection="1">
      <alignment horizontal="center" vertical="center" wrapText="1"/>
    </xf>
    <xf numFmtId="0" fontId="19" fillId="15" borderId="35" xfId="0" applyFont="1" applyFill="1" applyBorder="1" applyAlignment="1" applyProtection="1">
      <alignment horizontal="center" vertical="center" wrapText="1"/>
    </xf>
    <xf numFmtId="0" fontId="19" fillId="16" borderId="29" xfId="0" applyFont="1" applyFill="1" applyBorder="1" applyAlignment="1" applyProtection="1">
      <alignment horizontal="center" vertical="center" wrapText="1"/>
    </xf>
    <xf numFmtId="0" fontId="19" fillId="16" borderId="30" xfId="0" applyFont="1" applyFill="1" applyBorder="1" applyAlignment="1" applyProtection="1">
      <alignment horizontal="center" vertical="center" wrapText="1"/>
    </xf>
    <xf numFmtId="0" fontId="19" fillId="16" borderId="31" xfId="0" applyFont="1" applyFill="1" applyBorder="1" applyAlignment="1" applyProtection="1">
      <alignment horizontal="center" vertical="center" wrapText="1"/>
    </xf>
    <xf numFmtId="0" fontId="19" fillId="15" borderId="45" xfId="0" applyFont="1" applyFill="1" applyBorder="1" applyAlignment="1" applyProtection="1">
      <alignment horizontal="center" vertical="center" wrapText="1"/>
    </xf>
    <xf numFmtId="14" fontId="19" fillId="16" borderId="45" xfId="0" applyNumberFormat="1" applyFont="1" applyFill="1" applyBorder="1" applyAlignment="1" applyProtection="1">
      <alignment horizontal="center" vertical="center" wrapText="1"/>
      <protection locked="0"/>
    </xf>
    <xf numFmtId="0" fontId="19" fillId="16" borderId="36" xfId="0"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36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346639</xdr:colOff>
      <xdr:row>0</xdr:row>
      <xdr:rowOff>123825</xdr:rowOff>
    </xdr:from>
    <xdr:to>
      <xdr:col>1</xdr:col>
      <xdr:colOff>1038563</xdr:colOff>
      <xdr:row>1</xdr:row>
      <xdr:rowOff>109970</xdr:rowOff>
    </xdr:to>
    <xdr:pic>
      <xdr:nvPicPr>
        <xdr:cNvPr id="2"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639" y="123825"/>
          <a:ext cx="1044349"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ocs.google.com/spreadsheets/d/1b6k5LO5JKHYidBHwhCGmGLsseLs5lTPd/edit" TargetMode="External"/><Relationship Id="rId1" Type="http://schemas.openxmlformats.org/officeDocument/2006/relationships/hyperlink" Target="https://drive.google.com/drive/u/0/folders/1kCBsxBAjo7esuGKhtZqeMZquEwaaNM_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tabSelected="1" zoomScale="85" zoomScaleNormal="85" zoomScaleSheetLayoutView="100" workbookViewId="0">
      <pane xSplit="1" ySplit="31" topLeftCell="B32" activePane="bottomRight" state="frozen"/>
      <selection pane="topRight" activeCell="B1" sqref="B1"/>
      <selection pane="bottomLeft" activeCell="A32" sqref="A32"/>
      <selection pane="bottomRight" activeCell="D11" sqref="D11:D13"/>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51" t="s">
        <v>67</v>
      </c>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51" t="s">
        <v>51</v>
      </c>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58"/>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60"/>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0" customFormat="1" ht="50.25" customHeight="1" thickBot="1" x14ac:dyDescent="0.45">
      <c r="A6" s="345" t="s">
        <v>155</v>
      </c>
      <c r="B6" s="346"/>
      <c r="C6" s="346"/>
      <c r="D6" s="347"/>
      <c r="E6" s="354" t="s">
        <v>149</v>
      </c>
      <c r="F6" s="355"/>
      <c r="G6" s="356"/>
      <c r="K6" s="352" t="s">
        <v>52</v>
      </c>
      <c r="L6" s="353"/>
      <c r="M6" s="265">
        <v>45352</v>
      </c>
      <c r="N6" s="266"/>
      <c r="O6" s="266"/>
      <c r="P6" s="266"/>
      <c r="Q6" s="266"/>
      <c r="R6" s="266"/>
      <c r="S6" s="266"/>
      <c r="T6" s="267"/>
      <c r="U6" s="267"/>
      <c r="V6" s="268"/>
      <c r="AB6" s="269"/>
      <c r="AC6" s="269"/>
      <c r="AD6" s="269"/>
      <c r="AE6" s="269"/>
      <c r="AF6" s="269"/>
      <c r="BA6" s="270"/>
      <c r="BB6" s="271"/>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272"/>
    </row>
    <row r="7" spans="1:89" s="122" customFormat="1" ht="18" customHeight="1" x14ac:dyDescent="0.2">
      <c r="A7" s="361"/>
      <c r="B7" s="362"/>
      <c r="C7" s="362"/>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4"/>
      <c r="BA7" s="365"/>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49" t="s">
        <v>53</v>
      </c>
      <c r="B8" s="349" t="s">
        <v>539</v>
      </c>
      <c r="C8" s="349" t="s">
        <v>543</v>
      </c>
      <c r="D8" s="349" t="s">
        <v>540</v>
      </c>
      <c r="E8" s="349" t="s">
        <v>448</v>
      </c>
      <c r="F8" s="349" t="s">
        <v>541</v>
      </c>
      <c r="G8" s="349" t="s">
        <v>75</v>
      </c>
      <c r="H8" s="349"/>
      <c r="I8" s="349"/>
      <c r="J8" s="349"/>
      <c r="K8" s="349"/>
      <c r="L8" s="349"/>
      <c r="M8" s="349"/>
      <c r="N8" s="349" t="s">
        <v>76</v>
      </c>
      <c r="O8" s="349"/>
      <c r="P8" s="349"/>
      <c r="Q8" s="349"/>
      <c r="R8" s="349"/>
      <c r="S8" s="349" t="s">
        <v>71</v>
      </c>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t="s">
        <v>72</v>
      </c>
      <c r="AT8" s="349"/>
      <c r="AU8" s="349" t="s">
        <v>33</v>
      </c>
      <c r="AV8" s="349"/>
      <c r="AW8" s="349" t="s">
        <v>77</v>
      </c>
      <c r="AX8" s="349"/>
      <c r="AY8" s="349"/>
      <c r="AZ8" s="349"/>
      <c r="BA8" s="349"/>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49"/>
      <c r="B9" s="349"/>
      <c r="C9" s="349"/>
      <c r="D9" s="349"/>
      <c r="E9" s="349"/>
      <c r="F9" s="349"/>
      <c r="G9" s="349" t="s">
        <v>258</v>
      </c>
      <c r="H9" s="349" t="s">
        <v>259</v>
      </c>
      <c r="I9" s="349" t="s">
        <v>31</v>
      </c>
      <c r="J9" s="349" t="s">
        <v>70</v>
      </c>
      <c r="K9" s="349" t="s">
        <v>4</v>
      </c>
      <c r="L9" s="349" t="s">
        <v>0</v>
      </c>
      <c r="M9" s="349" t="s">
        <v>32</v>
      </c>
      <c r="N9" s="349" t="s">
        <v>5</v>
      </c>
      <c r="O9" s="211"/>
      <c r="P9" s="349" t="s">
        <v>6</v>
      </c>
      <c r="Q9" s="211"/>
      <c r="R9" s="349" t="s">
        <v>563</v>
      </c>
      <c r="S9" s="349" t="s">
        <v>410</v>
      </c>
      <c r="T9" s="349"/>
      <c r="U9" s="349"/>
      <c r="V9" s="349"/>
      <c r="W9" s="349"/>
      <c r="X9" s="349" t="s">
        <v>409</v>
      </c>
      <c r="Y9" s="349"/>
      <c r="Z9" s="349"/>
      <c r="AA9" s="349"/>
      <c r="AB9" s="349"/>
      <c r="AC9" s="349"/>
      <c r="AD9" s="349"/>
      <c r="AE9" s="349"/>
      <c r="AF9" s="349"/>
      <c r="AG9" s="349"/>
      <c r="AH9" s="349"/>
      <c r="AI9" s="349"/>
      <c r="AJ9" s="349"/>
      <c r="AK9" s="349"/>
      <c r="AL9" s="349"/>
      <c r="AM9" s="349"/>
      <c r="AN9" s="349"/>
      <c r="AO9" s="349"/>
      <c r="AP9" s="349"/>
      <c r="AQ9" s="349" t="s">
        <v>394</v>
      </c>
      <c r="AR9" s="349"/>
      <c r="AS9" s="349"/>
      <c r="AT9" s="349"/>
      <c r="AU9" s="349"/>
      <c r="AV9" s="349"/>
      <c r="AW9" s="349"/>
      <c r="AX9" s="349"/>
      <c r="AY9" s="349"/>
      <c r="AZ9" s="349"/>
      <c r="BA9" s="349"/>
      <c r="BB9" s="156"/>
      <c r="BC9" s="156"/>
      <c r="BD9" s="156"/>
      <c r="BE9" s="156"/>
      <c r="BF9" s="156"/>
      <c r="BG9" s="156"/>
      <c r="BH9" s="156"/>
      <c r="CF9" s="158"/>
      <c r="CG9" s="158"/>
      <c r="CH9" s="158"/>
      <c r="CI9" s="158"/>
    </row>
    <row r="10" spans="1:89" s="154" customFormat="1" ht="75" hidden="1" customHeight="1" x14ac:dyDescent="0.2">
      <c r="A10" s="349"/>
      <c r="B10" s="349"/>
      <c r="C10" s="349"/>
      <c r="D10" s="349"/>
      <c r="E10" s="349"/>
      <c r="F10" s="349"/>
      <c r="G10" s="349"/>
      <c r="H10" s="349"/>
      <c r="I10" s="349"/>
      <c r="J10" s="349"/>
      <c r="K10" s="349"/>
      <c r="L10" s="349"/>
      <c r="M10" s="349"/>
      <c r="N10" s="349"/>
      <c r="O10" s="211"/>
      <c r="P10" s="349"/>
      <c r="Q10" s="211"/>
      <c r="R10" s="349"/>
      <c r="S10" s="349" t="s">
        <v>404</v>
      </c>
      <c r="T10" s="349"/>
      <c r="U10" s="349"/>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324">
        <v>1</v>
      </c>
      <c r="B11" s="324" t="s">
        <v>186</v>
      </c>
      <c r="C11" s="325" t="str">
        <f>+VLOOKUP(B11,$A$568:$B$606,2,0)</f>
        <v>JUAN MAURICIO CASTAÑO ROJAS</v>
      </c>
      <c r="D11" s="336" t="s">
        <v>150</v>
      </c>
      <c r="E11" s="325"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324" t="s">
        <v>265</v>
      </c>
      <c r="G11" s="203" t="s">
        <v>260</v>
      </c>
      <c r="H11" s="203" t="s">
        <v>37</v>
      </c>
      <c r="I11" s="127" t="s">
        <v>566</v>
      </c>
      <c r="J11" s="324" t="s">
        <v>107</v>
      </c>
      <c r="K11" s="337" t="s">
        <v>579</v>
      </c>
      <c r="L11" s="337" t="s">
        <v>580</v>
      </c>
      <c r="M11" s="337" t="s">
        <v>581</v>
      </c>
      <c r="N11" s="324" t="s">
        <v>127</v>
      </c>
      <c r="O11" s="332">
        <f t="shared" ref="O11" si="0">IF(N11="ALTA",5,IF(N11="MEDIO ALTA",4,IF(N11="MEDIA",3,IF(N11="MEDIO BAJA",2,IF(N11="BAJA",1,0)))))</f>
        <v>1</v>
      </c>
      <c r="P11" s="324" t="s">
        <v>139</v>
      </c>
      <c r="Q11" s="332">
        <f>IF(P11="ALTO",5,IF(P11="MEDIO-ALTO",4,IF(P11="MEDIO",3,IF(P11="MEDIO-BAJO",2,IF(P11="BAJO",1,0)))))</f>
        <v>5</v>
      </c>
      <c r="R11" s="332">
        <f>Q11*O11</f>
        <v>5</v>
      </c>
      <c r="S11" s="128" t="s">
        <v>315</v>
      </c>
      <c r="T11" s="129">
        <f t="shared" ref="T11:T74" si="1">IF(S11=$S$542,1,IF(S11=$S$538,5,IF(S11=$S$539,4,IF(S11=$S$540,3,IF(S11=$S$541,2,0)))))</f>
        <v>1</v>
      </c>
      <c r="U11" s="325">
        <f>ROUND(AVERAGEIF(T11:T13,"&gt;0"),0)</f>
        <v>1</v>
      </c>
      <c r="V11" s="325">
        <f>U11*0.6</f>
        <v>0.6</v>
      </c>
      <c r="W11" s="203" t="s">
        <v>594</v>
      </c>
      <c r="X11" s="324">
        <f>IF(S11="No_existen",5*$X$10,Y11*$X$10)</f>
        <v>0.2</v>
      </c>
      <c r="Y11" s="329">
        <f>ROUND(AVERAGEIF(Z11:Z13,"&gt;0"),0)</f>
        <v>4</v>
      </c>
      <c r="Z11" s="206">
        <f t="shared" ref="Z11:Z74" si="2">IF(AA11=$AA$540,1,IF(AA11=$AA$539,2,IF(AA11=$AA$538,4,IF(S11="No_existen",5,0))))</f>
        <v>4</v>
      </c>
      <c r="AA11" s="203" t="s">
        <v>318</v>
      </c>
      <c r="AB11" s="203"/>
      <c r="AC11" s="329">
        <f>IF(S11="No_existen",5*$AC$10,AD11*$AC$10)</f>
        <v>0.15</v>
      </c>
      <c r="AD11" s="325">
        <f>ROUND(AVERAGEIF(AE11:AE13,"&gt;0"),0)</f>
        <v>1</v>
      </c>
      <c r="AE11" s="202">
        <f t="shared" ref="AE11:AE74" si="3">IF(AF11=$AG$539,1,IF(AF11=$AG$538,4,IF(S11="No_existen",5,0)))</f>
        <v>1</v>
      </c>
      <c r="AF11" s="203" t="s">
        <v>295</v>
      </c>
      <c r="AG11" s="203" t="s">
        <v>606</v>
      </c>
      <c r="AH11" s="329">
        <f>IF(S11="No_existen",5*$AH$10,AI11*$AH$10)</f>
        <v>0.1</v>
      </c>
      <c r="AI11" s="325">
        <f>ROUND(AVERAGEIF(AJ11:AJ13,"&gt;0"),0)</f>
        <v>1</v>
      </c>
      <c r="AJ11" s="202">
        <f t="shared" ref="AJ11:AJ74" si="4">IF(AK11=$AK$538,1,IF(AK11=$AK$539,4,IF(S11="No_existen",5,0)))</f>
        <v>1</v>
      </c>
      <c r="AK11" s="203" t="s">
        <v>292</v>
      </c>
      <c r="AL11" s="203" t="s">
        <v>307</v>
      </c>
      <c r="AM11" s="329">
        <f t="shared" ref="AM11" si="5">IF(S11="No_existen",5*$AM$10,AN11*$AM$10)</f>
        <v>0.4</v>
      </c>
      <c r="AN11" s="325">
        <f>ROUND(AVERAGEIF(AO11:AO13,"&gt;0"),0)</f>
        <v>4</v>
      </c>
      <c r="AO11" s="202">
        <f t="shared" ref="AO11:AO75" si="6">IF(AP11="Preventivo",1,IF(AP11="Detectivo",4, IF(S11="No_existen",5,0)))</f>
        <v>4</v>
      </c>
      <c r="AP11" s="203" t="s">
        <v>613</v>
      </c>
      <c r="AQ11" s="325">
        <f>ROUND(AVERAGE(U11,Y11,AD11,AI11,AN11),0)</f>
        <v>2</v>
      </c>
      <c r="AR11" s="325" t="str">
        <f>IF(AQ11&lt;1.5,"FUERTE",IF(AND(AQ11&gt;=1.5,AQ11&lt;2.5),"ACEPTABLE",IF(AQ11&gt;=5,"INEXISTENTE","DÉBIL")))</f>
        <v>ACEPTABLE</v>
      </c>
      <c r="AS11" s="327">
        <f>IF(R11=0,0,ROUND((R11*AQ11),0))</f>
        <v>10</v>
      </c>
      <c r="AT11" s="327" t="str">
        <f>IF(AS11&gt;=36,"GRAVE", IF(AS11&lt;=10, "LEVE", "MODERADO"))</f>
        <v>LEVE</v>
      </c>
      <c r="AU11" s="337" t="s">
        <v>615</v>
      </c>
      <c r="AV11" s="338">
        <v>0</v>
      </c>
      <c r="AW11" s="203" t="s">
        <v>89</v>
      </c>
      <c r="AX11" s="203"/>
      <c r="AY11" s="130"/>
      <c r="AZ11" s="131"/>
      <c r="BA11" s="207"/>
      <c r="BB11" s="145"/>
      <c r="BC11" s="145"/>
      <c r="BD11" s="145"/>
      <c r="BE11" s="145"/>
      <c r="BF11" s="145"/>
      <c r="BG11" s="145"/>
      <c r="BH11" s="145"/>
      <c r="BI11" s="165"/>
    </row>
    <row r="12" spans="1:89" ht="79.5" hidden="1" customHeight="1" x14ac:dyDescent="0.2">
      <c r="A12" s="324"/>
      <c r="B12" s="324"/>
      <c r="C12" s="325"/>
      <c r="D12" s="336"/>
      <c r="E12" s="325"/>
      <c r="F12" s="324"/>
      <c r="G12" s="203" t="s">
        <v>261</v>
      </c>
      <c r="H12" s="203" t="s">
        <v>41</v>
      </c>
      <c r="I12" s="127" t="s">
        <v>567</v>
      </c>
      <c r="J12" s="324"/>
      <c r="K12" s="337"/>
      <c r="L12" s="337"/>
      <c r="M12" s="337"/>
      <c r="N12" s="324"/>
      <c r="O12" s="332"/>
      <c r="P12" s="324"/>
      <c r="Q12" s="332"/>
      <c r="R12" s="332"/>
      <c r="S12" s="128"/>
      <c r="T12" s="129">
        <f t="shared" si="1"/>
        <v>0</v>
      </c>
      <c r="U12" s="325"/>
      <c r="V12" s="325"/>
      <c r="W12" s="203"/>
      <c r="X12" s="324"/>
      <c r="Y12" s="329"/>
      <c r="Z12" s="206">
        <f t="shared" si="2"/>
        <v>0</v>
      </c>
      <c r="AA12" s="203"/>
      <c r="AB12" s="203"/>
      <c r="AC12" s="329"/>
      <c r="AD12" s="325"/>
      <c r="AE12" s="202">
        <f t="shared" si="3"/>
        <v>0</v>
      </c>
      <c r="AF12" s="203"/>
      <c r="AG12" s="203"/>
      <c r="AH12" s="329"/>
      <c r="AI12" s="325"/>
      <c r="AJ12" s="202">
        <f t="shared" si="4"/>
        <v>0</v>
      </c>
      <c r="AK12" s="203"/>
      <c r="AL12" s="203"/>
      <c r="AM12" s="329"/>
      <c r="AN12" s="325"/>
      <c r="AO12" s="202">
        <f t="shared" si="6"/>
        <v>0</v>
      </c>
      <c r="AP12" s="203"/>
      <c r="AQ12" s="325"/>
      <c r="AR12" s="325"/>
      <c r="AS12" s="327"/>
      <c r="AT12" s="327"/>
      <c r="AU12" s="337"/>
      <c r="AV12" s="337"/>
      <c r="AW12" s="203" t="s">
        <v>89</v>
      </c>
      <c r="AX12" s="203"/>
      <c r="AY12" s="130"/>
      <c r="AZ12" s="131"/>
      <c r="BA12" s="207"/>
      <c r="BB12" s="146"/>
      <c r="BC12" s="146"/>
      <c r="BD12" s="146"/>
      <c r="BE12" s="146"/>
      <c r="BF12" s="146"/>
      <c r="BG12" s="146"/>
      <c r="BH12" s="146"/>
      <c r="BI12" s="165"/>
    </row>
    <row r="13" spans="1:89" ht="72" hidden="1" customHeight="1" x14ac:dyDescent="0.2">
      <c r="A13" s="324"/>
      <c r="B13" s="324"/>
      <c r="C13" s="325"/>
      <c r="D13" s="336"/>
      <c r="E13" s="325"/>
      <c r="F13" s="324"/>
      <c r="G13" s="203"/>
      <c r="H13" s="203"/>
      <c r="I13" s="128"/>
      <c r="J13" s="324"/>
      <c r="K13" s="337"/>
      <c r="L13" s="337"/>
      <c r="M13" s="337"/>
      <c r="N13" s="324"/>
      <c r="O13" s="332"/>
      <c r="P13" s="324"/>
      <c r="Q13" s="332"/>
      <c r="R13" s="332"/>
      <c r="S13" s="128"/>
      <c r="T13" s="129">
        <f t="shared" si="1"/>
        <v>0</v>
      </c>
      <c r="U13" s="325"/>
      <c r="V13" s="325"/>
      <c r="W13" s="203"/>
      <c r="X13" s="324"/>
      <c r="Y13" s="329"/>
      <c r="Z13" s="206">
        <f t="shared" si="2"/>
        <v>0</v>
      </c>
      <c r="AA13" s="203"/>
      <c r="AB13" s="203"/>
      <c r="AC13" s="329"/>
      <c r="AD13" s="325"/>
      <c r="AE13" s="202">
        <f t="shared" si="3"/>
        <v>0</v>
      </c>
      <c r="AF13" s="203"/>
      <c r="AG13" s="203"/>
      <c r="AH13" s="329"/>
      <c r="AI13" s="325"/>
      <c r="AJ13" s="202">
        <f t="shared" si="4"/>
        <v>0</v>
      </c>
      <c r="AK13" s="203"/>
      <c r="AL13" s="203"/>
      <c r="AM13" s="329"/>
      <c r="AN13" s="325"/>
      <c r="AO13" s="202">
        <f t="shared" si="6"/>
        <v>0</v>
      </c>
      <c r="AP13" s="203"/>
      <c r="AQ13" s="325"/>
      <c r="AR13" s="325"/>
      <c r="AS13" s="327"/>
      <c r="AT13" s="327"/>
      <c r="AU13" s="337"/>
      <c r="AV13" s="337"/>
      <c r="AW13" s="203" t="s">
        <v>89</v>
      </c>
      <c r="AX13" s="203"/>
      <c r="AY13" s="130"/>
      <c r="AZ13" s="131"/>
      <c r="BA13" s="207"/>
      <c r="BB13" s="145"/>
      <c r="BC13" s="145"/>
      <c r="BD13" s="145"/>
      <c r="BE13" s="145"/>
      <c r="BF13" s="145"/>
      <c r="BG13" s="146"/>
      <c r="BH13" s="146"/>
    </row>
    <row r="14" spans="1:89" ht="85.9" hidden="1" customHeight="1" x14ac:dyDescent="0.2">
      <c r="A14" s="324">
        <v>2</v>
      </c>
      <c r="B14" s="324" t="s">
        <v>186</v>
      </c>
      <c r="C14" s="325" t="str">
        <f>+VLOOKUP(B14,$A$568:$B$606,2,0)</f>
        <v>JUAN MAURICIO CASTAÑO ROJAS</v>
      </c>
      <c r="D14" s="336" t="s">
        <v>164</v>
      </c>
      <c r="E14" s="325"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324" t="s">
        <v>265</v>
      </c>
      <c r="G14" s="203" t="s">
        <v>261</v>
      </c>
      <c r="H14" s="203" t="s">
        <v>41</v>
      </c>
      <c r="I14" s="128" t="s">
        <v>568</v>
      </c>
      <c r="J14" s="324" t="s">
        <v>107</v>
      </c>
      <c r="K14" s="324" t="s">
        <v>582</v>
      </c>
      <c r="L14" s="324" t="s">
        <v>583</v>
      </c>
      <c r="M14" s="324" t="s">
        <v>584</v>
      </c>
      <c r="N14" s="324" t="s">
        <v>147</v>
      </c>
      <c r="O14" s="332">
        <f t="shared" ref="O14" si="7">IF(N14="ALTA",5,IF(N14="MEDIO ALTA",4,IF(N14="MEDIA",3,IF(N14="MEDIO BAJA",2,IF(N14="BAJA",1,0)))))</f>
        <v>2</v>
      </c>
      <c r="P14" s="324" t="s">
        <v>209</v>
      </c>
      <c r="Q14" s="332">
        <f>IF(P14="ALTO",5,IF(P14="MEDIO-ALTO",4,IF(P14="MEDIO",3,IF(P14="MEDIO-BAJO",2,IF(P14="BAJO",1,0)))))</f>
        <v>4</v>
      </c>
      <c r="R14" s="332">
        <f>Q14*O14</f>
        <v>8</v>
      </c>
      <c r="S14" s="128" t="s">
        <v>315</v>
      </c>
      <c r="T14" s="129">
        <f t="shared" si="1"/>
        <v>1</v>
      </c>
      <c r="U14" s="325">
        <f>ROUND(AVERAGEIF(T14:T16,"&gt;0"),0)</f>
        <v>1</v>
      </c>
      <c r="V14" s="325">
        <f>U14*0.6</f>
        <v>0.6</v>
      </c>
      <c r="W14" s="203" t="s">
        <v>595</v>
      </c>
      <c r="X14" s="324">
        <f>IF(S14="No_existen",5*$X$10,Y14*$X$10)</f>
        <v>0.2</v>
      </c>
      <c r="Y14" s="329">
        <f>ROUND(AVERAGEIF(Z14:Z16,"&gt;0"),0)</f>
        <v>4</v>
      </c>
      <c r="Z14" s="206">
        <f t="shared" si="2"/>
        <v>4</v>
      </c>
      <c r="AA14" s="203" t="s">
        <v>318</v>
      </c>
      <c r="AB14" s="203"/>
      <c r="AC14" s="329">
        <f>IF(S14="No_existen",5*$AC$10,AD14*$AC$10)</f>
        <v>0.15</v>
      </c>
      <c r="AD14" s="325">
        <f>ROUND(AVERAGEIF(AE14:AE16,"&gt;0"),0)</f>
        <v>1</v>
      </c>
      <c r="AE14" s="202">
        <f t="shared" si="3"/>
        <v>1</v>
      </c>
      <c r="AF14" s="203" t="s">
        <v>295</v>
      </c>
      <c r="AG14" s="203" t="s">
        <v>607</v>
      </c>
      <c r="AH14" s="329">
        <f>IF(S14="No_existen",5*$AH$10,AI14*$AH$10)</f>
        <v>0.1</v>
      </c>
      <c r="AI14" s="325">
        <f>ROUND(AVERAGEIF(AJ14:AJ16,"&gt;0"),0)</f>
        <v>1</v>
      </c>
      <c r="AJ14" s="202">
        <f t="shared" si="4"/>
        <v>1</v>
      </c>
      <c r="AK14" s="203" t="s">
        <v>292</v>
      </c>
      <c r="AL14" s="203" t="s">
        <v>300</v>
      </c>
      <c r="AM14" s="329">
        <f t="shared" ref="AM14" si="8">IF(S14="No_existen",5*$AM$10,AN14*$AM$10)</f>
        <v>0.30000000000000004</v>
      </c>
      <c r="AN14" s="325">
        <f>ROUND(AVERAGEIF(AO14:AO16,"&gt;0"),0)</f>
        <v>3</v>
      </c>
      <c r="AO14" s="202">
        <f t="shared" si="6"/>
        <v>1</v>
      </c>
      <c r="AP14" s="203" t="s">
        <v>614</v>
      </c>
      <c r="AQ14" s="325">
        <f>ROUND(AVERAGE(U14,Y14,AD14,AI14,AN14),0)</f>
        <v>2</v>
      </c>
      <c r="AR14" s="325" t="str">
        <f t="shared" ref="AR14" si="9">IF(AQ14&lt;1.5,"FUERTE",IF(AND(AQ14&gt;=1.5,AQ14&lt;2.5),"ACEPTABLE",IF(AQ14&gt;=5,"INEXISTENTE","DÉBIL")))</f>
        <v>ACEPTABLE</v>
      </c>
      <c r="AS14" s="327">
        <f>IF(R14=0,0,ROUND((R14*AQ14),0))</f>
        <v>16</v>
      </c>
      <c r="AT14" s="327" t="str">
        <f t="shared" ref="AT14" si="10">IF(AS14&gt;=36,"GRAVE", IF(AS14&lt;=10, "LEVE", "MODERADO"))</f>
        <v>MODERADO</v>
      </c>
      <c r="AU14" s="334" t="s">
        <v>616</v>
      </c>
      <c r="AV14" s="335">
        <v>0</v>
      </c>
      <c r="AW14" s="203" t="s">
        <v>90</v>
      </c>
      <c r="AX14" s="203" t="s">
        <v>620</v>
      </c>
      <c r="AY14" s="155">
        <v>45473</v>
      </c>
      <c r="AZ14" s="131"/>
      <c r="BA14" s="207"/>
      <c r="BB14" s="146"/>
      <c r="BC14" s="146"/>
      <c r="BD14" s="146"/>
      <c r="BE14" s="146"/>
      <c r="BF14" s="146"/>
      <c r="BG14" s="145"/>
      <c r="BH14" s="145"/>
    </row>
    <row r="15" spans="1:89" ht="64.5" hidden="1" customHeight="1" x14ac:dyDescent="0.2">
      <c r="A15" s="324"/>
      <c r="B15" s="324"/>
      <c r="C15" s="325"/>
      <c r="D15" s="336"/>
      <c r="E15" s="325"/>
      <c r="F15" s="324"/>
      <c r="G15" s="203" t="s">
        <v>260</v>
      </c>
      <c r="H15" s="203" t="s">
        <v>37</v>
      </c>
      <c r="I15" s="128" t="s">
        <v>569</v>
      </c>
      <c r="J15" s="324"/>
      <c r="K15" s="324"/>
      <c r="L15" s="324"/>
      <c r="M15" s="324"/>
      <c r="N15" s="324"/>
      <c r="O15" s="332"/>
      <c r="P15" s="324"/>
      <c r="Q15" s="332"/>
      <c r="R15" s="332"/>
      <c r="S15" s="128" t="s">
        <v>315</v>
      </c>
      <c r="T15" s="129">
        <f t="shared" si="1"/>
        <v>1</v>
      </c>
      <c r="U15" s="325"/>
      <c r="V15" s="325"/>
      <c r="W15" s="203" t="s">
        <v>596</v>
      </c>
      <c r="X15" s="324"/>
      <c r="Y15" s="329"/>
      <c r="Z15" s="206">
        <f t="shared" si="2"/>
        <v>4</v>
      </c>
      <c r="AA15" s="203" t="s">
        <v>318</v>
      </c>
      <c r="AB15" s="203"/>
      <c r="AC15" s="329"/>
      <c r="AD15" s="325"/>
      <c r="AE15" s="202">
        <f t="shared" si="3"/>
        <v>1</v>
      </c>
      <c r="AF15" s="203" t="s">
        <v>295</v>
      </c>
      <c r="AG15" s="203" t="s">
        <v>608</v>
      </c>
      <c r="AH15" s="329"/>
      <c r="AI15" s="325"/>
      <c r="AJ15" s="202">
        <f t="shared" si="4"/>
        <v>1</v>
      </c>
      <c r="AK15" s="203" t="s">
        <v>292</v>
      </c>
      <c r="AL15" s="203" t="s">
        <v>307</v>
      </c>
      <c r="AM15" s="329"/>
      <c r="AN15" s="325"/>
      <c r="AO15" s="202">
        <f t="shared" si="6"/>
        <v>4</v>
      </c>
      <c r="AP15" s="203" t="s">
        <v>613</v>
      </c>
      <c r="AQ15" s="325"/>
      <c r="AR15" s="325"/>
      <c r="AS15" s="327"/>
      <c r="AT15" s="327"/>
      <c r="AU15" s="334"/>
      <c r="AV15" s="334"/>
      <c r="AW15" s="203" t="s">
        <v>90</v>
      </c>
      <c r="AX15" s="203" t="s">
        <v>621</v>
      </c>
      <c r="AY15" s="155">
        <v>45473</v>
      </c>
      <c r="AZ15" s="131"/>
      <c r="BA15" s="207"/>
      <c r="BB15" s="145"/>
      <c r="BC15" s="145"/>
      <c r="BD15" s="145"/>
      <c r="BE15" s="145"/>
      <c r="BF15" s="145"/>
      <c r="BG15" s="145"/>
      <c r="BH15" s="145"/>
    </row>
    <row r="16" spans="1:89" ht="64.5" hidden="1" customHeight="1" x14ac:dyDescent="0.2">
      <c r="A16" s="324"/>
      <c r="B16" s="324"/>
      <c r="C16" s="325"/>
      <c r="D16" s="336"/>
      <c r="E16" s="325"/>
      <c r="F16" s="324"/>
      <c r="G16" s="203" t="s">
        <v>260</v>
      </c>
      <c r="H16" s="203" t="s">
        <v>37</v>
      </c>
      <c r="I16" s="128" t="s">
        <v>570</v>
      </c>
      <c r="J16" s="324"/>
      <c r="K16" s="324"/>
      <c r="L16" s="324"/>
      <c r="M16" s="324"/>
      <c r="N16" s="324"/>
      <c r="O16" s="332"/>
      <c r="P16" s="324"/>
      <c r="Q16" s="332"/>
      <c r="R16" s="332"/>
      <c r="S16" s="128" t="s">
        <v>315</v>
      </c>
      <c r="T16" s="129">
        <f t="shared" si="1"/>
        <v>1</v>
      </c>
      <c r="U16" s="325"/>
      <c r="V16" s="325"/>
      <c r="W16" s="203" t="s">
        <v>597</v>
      </c>
      <c r="X16" s="324"/>
      <c r="Y16" s="329"/>
      <c r="Z16" s="206">
        <f t="shared" si="2"/>
        <v>4</v>
      </c>
      <c r="AA16" s="203" t="s">
        <v>318</v>
      </c>
      <c r="AB16" s="203"/>
      <c r="AC16" s="329"/>
      <c r="AD16" s="325"/>
      <c r="AE16" s="202">
        <f t="shared" si="3"/>
        <v>1</v>
      </c>
      <c r="AF16" s="203" t="s">
        <v>295</v>
      </c>
      <c r="AG16" s="203" t="s">
        <v>608</v>
      </c>
      <c r="AH16" s="329"/>
      <c r="AI16" s="325"/>
      <c r="AJ16" s="202">
        <f t="shared" si="4"/>
        <v>1</v>
      </c>
      <c r="AK16" s="203" t="s">
        <v>292</v>
      </c>
      <c r="AL16" s="203" t="s">
        <v>307</v>
      </c>
      <c r="AM16" s="329"/>
      <c r="AN16" s="325"/>
      <c r="AO16" s="202">
        <f t="shared" si="6"/>
        <v>4</v>
      </c>
      <c r="AP16" s="203" t="s">
        <v>613</v>
      </c>
      <c r="AQ16" s="325"/>
      <c r="AR16" s="325"/>
      <c r="AS16" s="327"/>
      <c r="AT16" s="327"/>
      <c r="AU16" s="334"/>
      <c r="AV16" s="334"/>
      <c r="AW16" s="203" t="s">
        <v>90</v>
      </c>
      <c r="AX16" s="203" t="s">
        <v>622</v>
      </c>
      <c r="AY16" s="155">
        <v>45473</v>
      </c>
      <c r="AZ16" s="131"/>
      <c r="BA16" s="207"/>
      <c r="BB16" s="145"/>
      <c r="BC16" s="145"/>
      <c r="BD16" s="145"/>
      <c r="BE16" s="145"/>
      <c r="BF16" s="145"/>
      <c r="BG16" s="145"/>
      <c r="BH16" s="145"/>
    </row>
    <row r="17" spans="1:60" ht="81" customHeight="1" x14ac:dyDescent="0.2">
      <c r="A17" s="324">
        <v>3</v>
      </c>
      <c r="B17" s="324" t="s">
        <v>186</v>
      </c>
      <c r="C17" s="325" t="str">
        <f>+VLOOKUP(B17,$A$568:$B$606,2,0)</f>
        <v>JUAN MAURICIO CASTAÑO ROJAS</v>
      </c>
      <c r="D17" s="336" t="s">
        <v>167</v>
      </c>
      <c r="E17" s="325"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324" t="s">
        <v>265</v>
      </c>
      <c r="G17" s="203" t="s">
        <v>260</v>
      </c>
      <c r="H17" s="203" t="s">
        <v>37</v>
      </c>
      <c r="I17" s="128" t="s">
        <v>571</v>
      </c>
      <c r="J17" s="324" t="s">
        <v>105</v>
      </c>
      <c r="K17" s="324" t="s">
        <v>585</v>
      </c>
      <c r="L17" s="324" t="s">
        <v>586</v>
      </c>
      <c r="M17" s="324" t="s">
        <v>587</v>
      </c>
      <c r="N17" s="324" t="s">
        <v>147</v>
      </c>
      <c r="O17" s="332">
        <f>IF(N17="ALTA",5,IF(N17="MEDIO ALTA",4,IF(N17="MEDIA",3,IF(N17="MEDIO BAJA",2,IF(N17="BAJA",1,0)))))</f>
        <v>2</v>
      </c>
      <c r="P17" s="324" t="s">
        <v>141</v>
      </c>
      <c r="Q17" s="332">
        <f>IF(P17="ALTO",5,IF(P17="MEDIO-ALTO",4,IF(P17="MEDIO",3,IF(P17="MEDIO-BAJO",2,IF(P17="BAJO",1,0)))))</f>
        <v>1</v>
      </c>
      <c r="R17" s="332">
        <f>Q17*O17</f>
        <v>2</v>
      </c>
      <c r="S17" s="128" t="s">
        <v>315</v>
      </c>
      <c r="T17" s="129">
        <f t="shared" si="1"/>
        <v>1</v>
      </c>
      <c r="U17" s="325">
        <f>ROUND(AVERAGEIF(T17:T19,"&gt;0"),0)</f>
        <v>1</v>
      </c>
      <c r="V17" s="325">
        <f>U17*0.6</f>
        <v>0.6</v>
      </c>
      <c r="W17" s="203" t="s">
        <v>598</v>
      </c>
      <c r="X17" s="324">
        <f>IF(S17="No_existen",5*$X$10,Y17*$X$10)</f>
        <v>0.2</v>
      </c>
      <c r="Y17" s="329">
        <f>ROUND(AVERAGEIF(Z17:Z19,"&gt;0"),0)</f>
        <v>4</v>
      </c>
      <c r="Z17" s="206">
        <f t="shared" si="2"/>
        <v>4</v>
      </c>
      <c r="AA17" s="203" t="s">
        <v>318</v>
      </c>
      <c r="AB17" s="203"/>
      <c r="AC17" s="329">
        <f>IF(S17="No_existen",5*$AC$10,AD17*$AC$10)</f>
        <v>0.15</v>
      </c>
      <c r="AD17" s="325">
        <f>ROUND(AVERAGEIF(AE17:AE19,"&gt;0"),0)</f>
        <v>1</v>
      </c>
      <c r="AE17" s="202">
        <f t="shared" si="3"/>
        <v>1</v>
      </c>
      <c r="AF17" s="203" t="s">
        <v>295</v>
      </c>
      <c r="AG17" s="203" t="s">
        <v>608</v>
      </c>
      <c r="AH17" s="329">
        <f t="shared" ref="AH17" si="11">IF(S17="No_existen",5*$AH$10,AI17*$AH$10)</f>
        <v>0.1</v>
      </c>
      <c r="AI17" s="325">
        <f>ROUND(AVERAGEIF(AJ17:AJ19,"&gt;0"),0)</f>
        <v>1</v>
      </c>
      <c r="AJ17" s="202">
        <f t="shared" si="4"/>
        <v>1</v>
      </c>
      <c r="AK17" s="203" t="s">
        <v>292</v>
      </c>
      <c r="AL17" s="203" t="s">
        <v>307</v>
      </c>
      <c r="AM17" s="329">
        <f t="shared" ref="AM17" si="12">IF(S17="No_existen",5*$AM$10,AN17*$AM$10)</f>
        <v>0.4</v>
      </c>
      <c r="AN17" s="325">
        <f>ROUND(AVERAGEIF(AO17:AO19,"&gt;0"),0)</f>
        <v>4</v>
      </c>
      <c r="AO17" s="202">
        <f t="shared" si="6"/>
        <v>4</v>
      </c>
      <c r="AP17" s="203" t="s">
        <v>613</v>
      </c>
      <c r="AQ17" s="325">
        <f t="shared" ref="AQ17" si="13">ROUND(AVERAGE(U17,Y17,AD17,AI17,AN17),0)</f>
        <v>2</v>
      </c>
      <c r="AR17" s="325" t="str">
        <f t="shared" ref="AR17" si="14">IF(AQ17&lt;1.5,"FUERTE",IF(AND(AQ17&gt;=1.5,AQ17&lt;2.5),"ACEPTABLE",IF(AQ17&gt;=5,"INEXISTENTE","DÉBIL")))</f>
        <v>ACEPTABLE</v>
      </c>
      <c r="AS17" s="327">
        <f>IF(R17=0,0,ROUND((R17*AQ17),0))</f>
        <v>4</v>
      </c>
      <c r="AT17" s="327" t="str">
        <f t="shared" ref="AT17" si="15">IF(AS17&gt;=36,"GRAVE", IF(AS17&lt;=10, "LEVE", "MODERADO"))</f>
        <v>LEVE</v>
      </c>
      <c r="AU17" s="334" t="s">
        <v>617</v>
      </c>
      <c r="AV17" s="334">
        <v>5</v>
      </c>
      <c r="AW17" s="203" t="s">
        <v>89</v>
      </c>
      <c r="AX17" s="203"/>
      <c r="AY17" s="130"/>
      <c r="AZ17" s="131"/>
      <c r="BA17" s="207"/>
      <c r="BB17" s="145"/>
      <c r="BC17" s="145"/>
      <c r="BD17" s="145"/>
      <c r="BE17" s="145"/>
      <c r="BF17" s="145"/>
      <c r="BG17" s="146"/>
      <c r="BH17" s="146"/>
    </row>
    <row r="18" spans="1:60" ht="64.5" hidden="1" customHeight="1" x14ac:dyDescent="0.2">
      <c r="A18" s="324"/>
      <c r="B18" s="324"/>
      <c r="C18" s="325"/>
      <c r="D18" s="336"/>
      <c r="E18" s="325"/>
      <c r="F18" s="324"/>
      <c r="G18" s="203" t="s">
        <v>260</v>
      </c>
      <c r="H18" s="203" t="s">
        <v>34</v>
      </c>
      <c r="I18" s="128" t="s">
        <v>572</v>
      </c>
      <c r="J18" s="324"/>
      <c r="K18" s="324"/>
      <c r="L18" s="324"/>
      <c r="M18" s="324"/>
      <c r="N18" s="324"/>
      <c r="O18" s="332"/>
      <c r="P18" s="324"/>
      <c r="Q18" s="332"/>
      <c r="R18" s="332"/>
      <c r="S18" s="128" t="s">
        <v>315</v>
      </c>
      <c r="T18" s="129">
        <f t="shared" si="1"/>
        <v>1</v>
      </c>
      <c r="U18" s="325"/>
      <c r="V18" s="325"/>
      <c r="W18" s="203" t="s">
        <v>599</v>
      </c>
      <c r="X18" s="324"/>
      <c r="Y18" s="329"/>
      <c r="Z18" s="206">
        <f t="shared" si="2"/>
        <v>4</v>
      </c>
      <c r="AA18" s="203" t="s">
        <v>318</v>
      </c>
      <c r="AB18" s="203"/>
      <c r="AC18" s="329"/>
      <c r="AD18" s="325"/>
      <c r="AE18" s="202">
        <f t="shared" si="3"/>
        <v>1</v>
      </c>
      <c r="AF18" s="203" t="s">
        <v>295</v>
      </c>
      <c r="AG18" s="203" t="s">
        <v>609</v>
      </c>
      <c r="AH18" s="329"/>
      <c r="AI18" s="325"/>
      <c r="AJ18" s="202">
        <f t="shared" si="4"/>
        <v>1</v>
      </c>
      <c r="AK18" s="203" t="s">
        <v>292</v>
      </c>
      <c r="AL18" s="203" t="s">
        <v>307</v>
      </c>
      <c r="AM18" s="329"/>
      <c r="AN18" s="325"/>
      <c r="AO18" s="202">
        <f t="shared" si="6"/>
        <v>4</v>
      </c>
      <c r="AP18" s="203" t="s">
        <v>613</v>
      </c>
      <c r="AQ18" s="325"/>
      <c r="AR18" s="325"/>
      <c r="AS18" s="327"/>
      <c r="AT18" s="327"/>
      <c r="AU18" s="334"/>
      <c r="AV18" s="334"/>
      <c r="AW18" s="203" t="s">
        <v>89</v>
      </c>
      <c r="AX18" s="203"/>
      <c r="AY18" s="130"/>
      <c r="AZ18" s="131"/>
      <c r="BA18" s="207"/>
      <c r="BB18" s="146"/>
      <c r="BC18" s="146"/>
      <c r="BD18" s="146"/>
      <c r="BE18" s="146"/>
      <c r="BF18" s="146"/>
      <c r="BG18" s="145"/>
      <c r="BH18" s="145"/>
    </row>
    <row r="19" spans="1:60" ht="64.5" hidden="1" customHeight="1" x14ac:dyDescent="0.2">
      <c r="A19" s="324"/>
      <c r="B19" s="324"/>
      <c r="C19" s="325"/>
      <c r="D19" s="336"/>
      <c r="E19" s="325"/>
      <c r="F19" s="324"/>
      <c r="G19" s="203" t="s">
        <v>260</v>
      </c>
      <c r="H19" s="203" t="s">
        <v>35</v>
      </c>
      <c r="I19" s="128" t="s">
        <v>573</v>
      </c>
      <c r="J19" s="324"/>
      <c r="K19" s="324"/>
      <c r="L19" s="324"/>
      <c r="M19" s="324"/>
      <c r="N19" s="324"/>
      <c r="O19" s="332"/>
      <c r="P19" s="324"/>
      <c r="Q19" s="332"/>
      <c r="R19" s="332"/>
      <c r="S19" s="128" t="s">
        <v>315</v>
      </c>
      <c r="T19" s="129">
        <f t="shared" si="1"/>
        <v>1</v>
      </c>
      <c r="U19" s="325"/>
      <c r="V19" s="325"/>
      <c r="W19" s="203" t="s">
        <v>600</v>
      </c>
      <c r="X19" s="324"/>
      <c r="Y19" s="329"/>
      <c r="Z19" s="206">
        <f t="shared" si="2"/>
        <v>4</v>
      </c>
      <c r="AA19" s="203" t="s">
        <v>318</v>
      </c>
      <c r="AB19" s="203"/>
      <c r="AC19" s="329"/>
      <c r="AD19" s="325"/>
      <c r="AE19" s="202">
        <f t="shared" si="3"/>
        <v>1</v>
      </c>
      <c r="AF19" s="203" t="s">
        <v>295</v>
      </c>
      <c r="AG19" s="203" t="s">
        <v>608</v>
      </c>
      <c r="AH19" s="329"/>
      <c r="AI19" s="325"/>
      <c r="AJ19" s="202">
        <f t="shared" si="4"/>
        <v>1</v>
      </c>
      <c r="AK19" s="203" t="s">
        <v>292</v>
      </c>
      <c r="AL19" s="203" t="s">
        <v>307</v>
      </c>
      <c r="AM19" s="329"/>
      <c r="AN19" s="325"/>
      <c r="AO19" s="202">
        <f t="shared" si="6"/>
        <v>4</v>
      </c>
      <c r="AP19" s="203" t="s">
        <v>613</v>
      </c>
      <c r="AQ19" s="325"/>
      <c r="AR19" s="325"/>
      <c r="AS19" s="327"/>
      <c r="AT19" s="327"/>
      <c r="AU19" s="334"/>
      <c r="AV19" s="334"/>
      <c r="AW19" s="203" t="s">
        <v>89</v>
      </c>
      <c r="AX19" s="203"/>
      <c r="AY19" s="130"/>
      <c r="AZ19" s="131"/>
      <c r="BA19" s="207"/>
      <c r="BB19" s="145"/>
      <c r="BC19" s="145"/>
      <c r="BD19" s="145"/>
      <c r="BE19" s="145"/>
      <c r="BF19" s="145"/>
      <c r="BG19" s="146"/>
      <c r="BH19" s="146"/>
    </row>
    <row r="20" spans="1:60" ht="64.5" customHeight="1" x14ac:dyDescent="0.2">
      <c r="A20" s="324">
        <v>4</v>
      </c>
      <c r="B20" s="324" t="s">
        <v>186</v>
      </c>
      <c r="C20" s="325" t="str">
        <f>+VLOOKUP(B20,$A$568:$B$606,2,0)</f>
        <v>JUAN MAURICIO CASTAÑO ROJAS</v>
      </c>
      <c r="D20" s="336" t="s">
        <v>167</v>
      </c>
      <c r="E20" s="325"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324" t="s">
        <v>265</v>
      </c>
      <c r="G20" s="203" t="s">
        <v>260</v>
      </c>
      <c r="H20" s="203" t="s">
        <v>36</v>
      </c>
      <c r="I20" s="209" t="s">
        <v>574</v>
      </c>
      <c r="J20" s="324" t="s">
        <v>111</v>
      </c>
      <c r="K20" s="337" t="s">
        <v>588</v>
      </c>
      <c r="L20" s="337" t="s">
        <v>589</v>
      </c>
      <c r="M20" s="337" t="s">
        <v>590</v>
      </c>
      <c r="N20" s="324" t="s">
        <v>147</v>
      </c>
      <c r="O20" s="332">
        <f t="shared" ref="O20" si="16">IF(N20="ALTA",5,IF(N20="MEDIO ALTA",4,IF(N20="MEDIA",3,IF(N20="MEDIO BAJA",2,IF(N20="BAJA",1,0)))))</f>
        <v>2</v>
      </c>
      <c r="P20" s="324" t="s">
        <v>209</v>
      </c>
      <c r="Q20" s="332">
        <f t="shared" ref="Q20" si="17">IF(P20="ALTO",5,IF(P20="MEDIO-ALTO",4,IF(P20="MEDIO",3,IF(P20="MEDIO-BAJO",2,IF(P20="BAJO",1,0)))))</f>
        <v>4</v>
      </c>
      <c r="R20" s="332">
        <f>Q20*O20</f>
        <v>8</v>
      </c>
      <c r="S20" s="128" t="s">
        <v>315</v>
      </c>
      <c r="T20" s="129">
        <f t="shared" si="1"/>
        <v>1</v>
      </c>
      <c r="U20" s="325">
        <f>ROUND(AVERAGEIF(T20:T22,"&gt;0"),0)</f>
        <v>1</v>
      </c>
      <c r="V20" s="325">
        <f>U20*0.6</f>
        <v>0.6</v>
      </c>
      <c r="W20" s="203" t="s">
        <v>598</v>
      </c>
      <c r="X20" s="324">
        <f>IF(S20="No_existen",5*$X$10,Y20*$X$10)</f>
        <v>0.2</v>
      </c>
      <c r="Y20" s="329">
        <f>ROUND(AVERAGEIF(Z20:Z22,"&gt;0"),0)</f>
        <v>4</v>
      </c>
      <c r="Z20" s="206">
        <f t="shared" si="2"/>
        <v>4</v>
      </c>
      <c r="AA20" s="203" t="s">
        <v>318</v>
      </c>
      <c r="AB20" s="203"/>
      <c r="AC20" s="329">
        <f>IF(S20="No_existen",5*$AC$10,AD20*$AC$10)</f>
        <v>0.15</v>
      </c>
      <c r="AD20" s="325">
        <f>ROUND(AVERAGEIF(AE20:AE22,"&gt;0"),0)</f>
        <v>1</v>
      </c>
      <c r="AE20" s="202">
        <f t="shared" si="3"/>
        <v>1</v>
      </c>
      <c r="AF20" s="203" t="s">
        <v>295</v>
      </c>
      <c r="AG20" s="203" t="s">
        <v>610</v>
      </c>
      <c r="AH20" s="329">
        <f>IF(S20="No_existen",5*$AH$10,AI20*$AH$10)</f>
        <v>0.1</v>
      </c>
      <c r="AI20" s="325">
        <f>ROUND(AVERAGEIF(AJ20:AJ22,"&gt;0"),0)</f>
        <v>1</v>
      </c>
      <c r="AJ20" s="202">
        <f t="shared" si="4"/>
        <v>1</v>
      </c>
      <c r="AK20" s="203" t="s">
        <v>292</v>
      </c>
      <c r="AL20" s="203" t="s">
        <v>301</v>
      </c>
      <c r="AM20" s="329">
        <f t="shared" ref="AM20" si="18">IF(S20="No_existen",5*$AM$10,AN20*$AM$10)</f>
        <v>0.4</v>
      </c>
      <c r="AN20" s="325">
        <f>ROUND(AVERAGEIF(AO20:AO22,"&gt;0"),0)</f>
        <v>4</v>
      </c>
      <c r="AO20" s="202">
        <f t="shared" si="6"/>
        <v>4</v>
      </c>
      <c r="AP20" s="203" t="s">
        <v>613</v>
      </c>
      <c r="AQ20" s="325">
        <f t="shared" ref="AQ20" si="19">ROUND(AVERAGE(U20,Y20,AD20,AI20,AN20),0)</f>
        <v>2</v>
      </c>
      <c r="AR20" s="325" t="str">
        <f t="shared" ref="AR20" si="20">IF(AQ20&lt;1.5,"FUERTE",IF(AND(AQ20&gt;=1.5,AQ20&lt;2.5),"ACEPTABLE",IF(AQ20&gt;=5,"INEXISTENTE","DÉBIL")))</f>
        <v>ACEPTABLE</v>
      </c>
      <c r="AS20" s="327">
        <f t="shared" ref="AS20" si="21">IF(R20=0,0,ROUND((R20*AQ20),0))</f>
        <v>16</v>
      </c>
      <c r="AT20" s="327" t="str">
        <f t="shared" ref="AT20" si="22">IF(AS20&gt;=36,"GRAVE", IF(AS20&lt;=10, "LEVE", "MODERADO"))</f>
        <v>MODERADO</v>
      </c>
      <c r="AU20" s="334" t="s">
        <v>618</v>
      </c>
      <c r="AV20" s="334">
        <v>0</v>
      </c>
      <c r="AW20" s="203" t="s">
        <v>90</v>
      </c>
      <c r="AX20" s="203" t="s">
        <v>623</v>
      </c>
      <c r="AY20" s="155">
        <v>45473</v>
      </c>
      <c r="AZ20" s="131"/>
      <c r="BA20" s="207"/>
      <c r="BB20" s="146"/>
      <c r="BC20" s="146"/>
      <c r="BD20" s="146"/>
      <c r="BE20" s="146"/>
      <c r="BF20" s="146"/>
      <c r="BG20" s="145"/>
      <c r="BH20" s="145"/>
    </row>
    <row r="21" spans="1:60" ht="64.5" hidden="1" customHeight="1" x14ac:dyDescent="0.2">
      <c r="A21" s="324"/>
      <c r="B21" s="324"/>
      <c r="C21" s="325"/>
      <c r="D21" s="336"/>
      <c r="E21" s="325"/>
      <c r="F21" s="324"/>
      <c r="G21" s="203" t="s">
        <v>260</v>
      </c>
      <c r="H21" s="203" t="s">
        <v>37</v>
      </c>
      <c r="I21" s="209" t="s">
        <v>575</v>
      </c>
      <c r="J21" s="324"/>
      <c r="K21" s="337"/>
      <c r="L21" s="337"/>
      <c r="M21" s="337"/>
      <c r="N21" s="324"/>
      <c r="O21" s="332"/>
      <c r="P21" s="324"/>
      <c r="Q21" s="332"/>
      <c r="R21" s="332"/>
      <c r="S21" s="128" t="s">
        <v>315</v>
      </c>
      <c r="T21" s="129">
        <f t="shared" si="1"/>
        <v>1</v>
      </c>
      <c r="U21" s="325"/>
      <c r="V21" s="325"/>
      <c r="W21" s="203" t="s">
        <v>601</v>
      </c>
      <c r="X21" s="324"/>
      <c r="Y21" s="329"/>
      <c r="Z21" s="206">
        <f t="shared" si="2"/>
        <v>4</v>
      </c>
      <c r="AA21" s="203" t="s">
        <v>318</v>
      </c>
      <c r="AB21" s="203"/>
      <c r="AC21" s="329"/>
      <c r="AD21" s="325"/>
      <c r="AE21" s="202">
        <f t="shared" si="3"/>
        <v>1</v>
      </c>
      <c r="AF21" s="203" t="s">
        <v>295</v>
      </c>
      <c r="AG21" s="203" t="s">
        <v>610</v>
      </c>
      <c r="AH21" s="329"/>
      <c r="AI21" s="325"/>
      <c r="AJ21" s="202">
        <f t="shared" si="4"/>
        <v>1</v>
      </c>
      <c r="AK21" s="203" t="s">
        <v>292</v>
      </c>
      <c r="AL21" s="203" t="s">
        <v>301</v>
      </c>
      <c r="AM21" s="329"/>
      <c r="AN21" s="325"/>
      <c r="AO21" s="202">
        <f t="shared" si="6"/>
        <v>4</v>
      </c>
      <c r="AP21" s="203" t="s">
        <v>613</v>
      </c>
      <c r="AQ21" s="325"/>
      <c r="AR21" s="325"/>
      <c r="AS21" s="327"/>
      <c r="AT21" s="327"/>
      <c r="AU21" s="334"/>
      <c r="AV21" s="334"/>
      <c r="AW21" s="203" t="s">
        <v>90</v>
      </c>
      <c r="AX21" s="203" t="s">
        <v>624</v>
      </c>
      <c r="AY21" s="155">
        <v>45473</v>
      </c>
      <c r="AZ21" s="131"/>
      <c r="BA21" s="207"/>
      <c r="BB21" s="145"/>
      <c r="BC21" s="145"/>
      <c r="BD21" s="145"/>
      <c r="BE21" s="145"/>
      <c r="BF21" s="145"/>
      <c r="BG21" s="145"/>
      <c r="BH21" s="145"/>
    </row>
    <row r="22" spans="1:60" ht="64.5" hidden="1" customHeight="1" x14ac:dyDescent="0.2">
      <c r="A22" s="324"/>
      <c r="B22" s="324"/>
      <c r="C22" s="325"/>
      <c r="D22" s="336"/>
      <c r="E22" s="325"/>
      <c r="F22" s="324"/>
      <c r="G22" s="203" t="s">
        <v>260</v>
      </c>
      <c r="H22" s="203" t="s">
        <v>34</v>
      </c>
      <c r="I22" s="203" t="s">
        <v>576</v>
      </c>
      <c r="J22" s="324"/>
      <c r="K22" s="337"/>
      <c r="L22" s="337"/>
      <c r="M22" s="337"/>
      <c r="N22" s="324"/>
      <c r="O22" s="332"/>
      <c r="P22" s="324"/>
      <c r="Q22" s="332"/>
      <c r="R22" s="332"/>
      <c r="S22" s="128" t="s">
        <v>315</v>
      </c>
      <c r="T22" s="129">
        <f t="shared" si="1"/>
        <v>1</v>
      </c>
      <c r="U22" s="325"/>
      <c r="V22" s="325"/>
      <c r="W22" s="203" t="s">
        <v>602</v>
      </c>
      <c r="X22" s="324"/>
      <c r="Y22" s="329"/>
      <c r="Z22" s="206">
        <f t="shared" si="2"/>
        <v>4</v>
      </c>
      <c r="AA22" s="203" t="s">
        <v>318</v>
      </c>
      <c r="AB22" s="203"/>
      <c r="AC22" s="329"/>
      <c r="AD22" s="325"/>
      <c r="AE22" s="202">
        <f t="shared" si="3"/>
        <v>1</v>
      </c>
      <c r="AF22" s="203" t="s">
        <v>295</v>
      </c>
      <c r="AG22" s="203" t="s">
        <v>610</v>
      </c>
      <c r="AH22" s="329"/>
      <c r="AI22" s="325"/>
      <c r="AJ22" s="202">
        <f t="shared" si="4"/>
        <v>1</v>
      </c>
      <c r="AK22" s="203" t="s">
        <v>292</v>
      </c>
      <c r="AL22" s="203" t="s">
        <v>299</v>
      </c>
      <c r="AM22" s="329"/>
      <c r="AN22" s="325"/>
      <c r="AO22" s="202">
        <f t="shared" si="6"/>
        <v>4</v>
      </c>
      <c r="AP22" s="203" t="s">
        <v>613</v>
      </c>
      <c r="AQ22" s="325"/>
      <c r="AR22" s="325"/>
      <c r="AS22" s="327"/>
      <c r="AT22" s="327"/>
      <c r="AU22" s="334"/>
      <c r="AV22" s="334"/>
      <c r="AW22" s="203" t="s">
        <v>90</v>
      </c>
      <c r="AX22" s="203" t="s">
        <v>625</v>
      </c>
      <c r="AY22" s="155">
        <v>45473</v>
      </c>
      <c r="AZ22" s="131"/>
      <c r="BA22" s="207"/>
      <c r="BB22" s="145"/>
      <c r="BC22" s="145"/>
      <c r="BD22" s="145"/>
      <c r="BE22" s="145"/>
      <c r="BF22" s="145"/>
      <c r="BG22" s="146"/>
      <c r="BH22" s="146"/>
    </row>
    <row r="23" spans="1:60" ht="64.5" hidden="1" customHeight="1" x14ac:dyDescent="0.2">
      <c r="A23" s="324">
        <v>5</v>
      </c>
      <c r="B23" s="324" t="s">
        <v>186</v>
      </c>
      <c r="C23" s="325" t="str">
        <f>+VLOOKUP(B23,$A$568:$B$606,2,0)</f>
        <v>JUAN MAURICIO CASTAÑO ROJAS</v>
      </c>
      <c r="D23" s="336" t="s">
        <v>150</v>
      </c>
      <c r="E23" s="325"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324" t="s">
        <v>264</v>
      </c>
      <c r="G23" s="203" t="s">
        <v>260</v>
      </c>
      <c r="H23" s="203" t="s">
        <v>34</v>
      </c>
      <c r="I23" s="203" t="s">
        <v>577</v>
      </c>
      <c r="J23" s="324" t="s">
        <v>105</v>
      </c>
      <c r="K23" s="324" t="s">
        <v>591</v>
      </c>
      <c r="L23" s="324" t="s">
        <v>592</v>
      </c>
      <c r="M23" s="324" t="s">
        <v>593</v>
      </c>
      <c r="N23" s="324" t="s">
        <v>104</v>
      </c>
      <c r="O23" s="332">
        <f t="shared" ref="O23" si="23">IF(N23="ALTA",5,IF(N23="MEDIO ALTA",4,IF(N23="MEDIA",3,IF(N23="MEDIO BAJA",2,IF(N23="BAJA",1,0)))))</f>
        <v>3</v>
      </c>
      <c r="P23" s="324" t="s">
        <v>139</v>
      </c>
      <c r="Q23" s="332">
        <f t="shared" ref="Q23" si="24">IF(P23="ALTO",5,IF(P23="MEDIO-ALTO",4,IF(P23="MEDIO",3,IF(P23="MEDIO-BAJO",2,IF(P23="BAJO",1,0)))))</f>
        <v>5</v>
      </c>
      <c r="R23" s="332">
        <f>Q23*O23</f>
        <v>15</v>
      </c>
      <c r="S23" s="128" t="s">
        <v>315</v>
      </c>
      <c r="T23" s="129">
        <f t="shared" si="1"/>
        <v>1</v>
      </c>
      <c r="U23" s="325">
        <f>ROUND(AVERAGEIF(T23:T25,"&gt;0"),0)</f>
        <v>1</v>
      </c>
      <c r="V23" s="325">
        <f>U23*0.6</f>
        <v>0.6</v>
      </c>
      <c r="W23" s="203" t="s">
        <v>603</v>
      </c>
      <c r="X23" s="324">
        <f>IF(S23="No_existen",5*$X$10,Y23*$X$10)</f>
        <v>0.2</v>
      </c>
      <c r="Y23" s="329">
        <f>ROUND(AVERAGEIF(Z23:Z25,"&gt;0"),0)</f>
        <v>4</v>
      </c>
      <c r="Z23" s="206">
        <f t="shared" si="2"/>
        <v>4</v>
      </c>
      <c r="AA23" s="203" t="s">
        <v>318</v>
      </c>
      <c r="AB23" s="203"/>
      <c r="AC23" s="329">
        <f t="shared" ref="AC23" si="25">IF(S23="No_existen",5*$AC$10,AD23*$AC$10)</f>
        <v>0.15</v>
      </c>
      <c r="AD23" s="325">
        <f>ROUND(AVERAGEIF(AE23:AE25,"&gt;0"),0)</f>
        <v>1</v>
      </c>
      <c r="AE23" s="202">
        <f t="shared" si="3"/>
        <v>1</v>
      </c>
      <c r="AF23" s="203" t="s">
        <v>295</v>
      </c>
      <c r="AG23" s="203" t="s">
        <v>611</v>
      </c>
      <c r="AH23" s="329">
        <f t="shared" ref="AH23" si="26">IF(S23="No_existen",5*$AH$10,AI23*$AH$10)</f>
        <v>0.1</v>
      </c>
      <c r="AI23" s="325">
        <f t="shared" ref="AI23" si="27">ROUND(AVERAGEIF(AJ23:AJ25,"&gt;0"),0)</f>
        <v>1</v>
      </c>
      <c r="AJ23" s="202">
        <f t="shared" si="4"/>
        <v>1</v>
      </c>
      <c r="AK23" s="203" t="s">
        <v>292</v>
      </c>
      <c r="AL23" s="203" t="s">
        <v>300</v>
      </c>
      <c r="AM23" s="329">
        <f t="shared" ref="AM23" si="28">IF(S23="No_existen",5*$AM$10,AN23*$AM$10)</f>
        <v>0.30000000000000004</v>
      </c>
      <c r="AN23" s="325">
        <f t="shared" ref="AN23" si="29">ROUND(AVERAGEIF(AO23:AO25,"&gt;0"),0)</f>
        <v>3</v>
      </c>
      <c r="AO23" s="202">
        <f t="shared" si="6"/>
        <v>4</v>
      </c>
      <c r="AP23" s="203" t="s">
        <v>613</v>
      </c>
      <c r="AQ23" s="325">
        <f t="shared" ref="AQ23" si="30">ROUND(AVERAGE(U23,Y23,AD23,AI23,AN23),0)</f>
        <v>2</v>
      </c>
      <c r="AR23" s="325" t="str">
        <f t="shared" ref="AR23" si="31">IF(AQ23&lt;1.5,"FUERTE",IF(AND(AQ23&gt;=1.5,AQ23&lt;2.5),"ACEPTABLE",IF(AQ23&gt;=5,"INEXISTENTE","DÉBIL")))</f>
        <v>ACEPTABLE</v>
      </c>
      <c r="AS23" s="327">
        <f t="shared" ref="AS23" si="32">IF(R23=0,0,ROUND((R23*AQ23),0))</f>
        <v>30</v>
      </c>
      <c r="AT23" s="327" t="str">
        <f t="shared" ref="AT23" si="33">IF(AS23&gt;=36,"GRAVE", IF(AS23&lt;=10, "LEVE", "MODERADO"))</f>
        <v>MODERADO</v>
      </c>
      <c r="AU23" s="336" t="s">
        <v>619</v>
      </c>
      <c r="AV23" s="336">
        <v>0</v>
      </c>
      <c r="AW23" s="203" t="s">
        <v>93</v>
      </c>
      <c r="AX23" s="203" t="s">
        <v>626</v>
      </c>
      <c r="AY23" s="130">
        <v>45626</v>
      </c>
      <c r="AZ23" s="131"/>
      <c r="BA23" s="207"/>
      <c r="BB23" s="145"/>
      <c r="BC23" s="145"/>
      <c r="BD23" s="145"/>
      <c r="BE23" s="145"/>
      <c r="BF23" s="145"/>
      <c r="BG23" s="145"/>
      <c r="BH23" s="145"/>
    </row>
    <row r="24" spans="1:60" ht="64.5" hidden="1" customHeight="1" x14ac:dyDescent="0.2">
      <c r="A24" s="324"/>
      <c r="B24" s="324"/>
      <c r="C24" s="325"/>
      <c r="D24" s="336"/>
      <c r="E24" s="325"/>
      <c r="F24" s="324"/>
      <c r="G24" s="203" t="s">
        <v>260</v>
      </c>
      <c r="H24" s="203" t="s">
        <v>34</v>
      </c>
      <c r="I24" s="203" t="s">
        <v>578</v>
      </c>
      <c r="J24" s="324"/>
      <c r="K24" s="324"/>
      <c r="L24" s="324"/>
      <c r="M24" s="324"/>
      <c r="N24" s="324"/>
      <c r="O24" s="332"/>
      <c r="P24" s="324"/>
      <c r="Q24" s="332"/>
      <c r="R24" s="332"/>
      <c r="S24" s="128" t="s">
        <v>315</v>
      </c>
      <c r="T24" s="129">
        <f t="shared" si="1"/>
        <v>1</v>
      </c>
      <c r="U24" s="325"/>
      <c r="V24" s="325"/>
      <c r="W24" s="203" t="s">
        <v>604</v>
      </c>
      <c r="X24" s="324"/>
      <c r="Y24" s="329"/>
      <c r="Z24" s="206">
        <f t="shared" si="2"/>
        <v>4</v>
      </c>
      <c r="AA24" s="203" t="s">
        <v>318</v>
      </c>
      <c r="AB24" s="203"/>
      <c r="AC24" s="329"/>
      <c r="AD24" s="325"/>
      <c r="AE24" s="202">
        <f t="shared" si="3"/>
        <v>1</v>
      </c>
      <c r="AF24" s="203" t="s">
        <v>295</v>
      </c>
      <c r="AG24" s="203" t="s">
        <v>612</v>
      </c>
      <c r="AH24" s="329"/>
      <c r="AI24" s="325"/>
      <c r="AJ24" s="202">
        <f t="shared" si="4"/>
        <v>1</v>
      </c>
      <c r="AK24" s="203" t="s">
        <v>292</v>
      </c>
      <c r="AL24" s="203" t="s">
        <v>299</v>
      </c>
      <c r="AM24" s="329"/>
      <c r="AN24" s="325"/>
      <c r="AO24" s="202">
        <f t="shared" si="6"/>
        <v>1</v>
      </c>
      <c r="AP24" s="203" t="s">
        <v>614</v>
      </c>
      <c r="AQ24" s="325"/>
      <c r="AR24" s="325"/>
      <c r="AS24" s="327"/>
      <c r="AT24" s="327"/>
      <c r="AU24" s="336"/>
      <c r="AV24" s="336"/>
      <c r="AW24" s="203" t="s">
        <v>93</v>
      </c>
      <c r="AX24" s="203" t="s">
        <v>627</v>
      </c>
      <c r="AY24" s="130">
        <v>45626</v>
      </c>
      <c r="AZ24" s="131"/>
      <c r="BA24" s="207"/>
      <c r="BB24" s="146"/>
      <c r="BC24" s="146"/>
      <c r="BD24" s="146"/>
      <c r="BE24" s="146"/>
      <c r="BF24" s="146"/>
      <c r="BG24" s="145"/>
      <c r="BH24" s="145"/>
    </row>
    <row r="25" spans="1:60" ht="64.5" hidden="1" customHeight="1" x14ac:dyDescent="0.2">
      <c r="A25" s="324"/>
      <c r="B25" s="324"/>
      <c r="C25" s="325"/>
      <c r="D25" s="336"/>
      <c r="E25" s="325"/>
      <c r="F25" s="324"/>
      <c r="G25" s="203"/>
      <c r="H25" s="203"/>
      <c r="I25" s="127"/>
      <c r="J25" s="324"/>
      <c r="K25" s="324"/>
      <c r="L25" s="324"/>
      <c r="M25" s="324"/>
      <c r="N25" s="324"/>
      <c r="O25" s="332"/>
      <c r="P25" s="324"/>
      <c r="Q25" s="332"/>
      <c r="R25" s="332"/>
      <c r="S25" s="128" t="s">
        <v>315</v>
      </c>
      <c r="T25" s="129">
        <f t="shared" si="1"/>
        <v>1</v>
      </c>
      <c r="U25" s="325"/>
      <c r="V25" s="325"/>
      <c r="W25" s="203" t="s">
        <v>605</v>
      </c>
      <c r="X25" s="324"/>
      <c r="Y25" s="329"/>
      <c r="Z25" s="206">
        <f t="shared" si="2"/>
        <v>4</v>
      </c>
      <c r="AA25" s="203" t="s">
        <v>318</v>
      </c>
      <c r="AB25" s="203"/>
      <c r="AC25" s="329"/>
      <c r="AD25" s="325"/>
      <c r="AE25" s="202">
        <f t="shared" si="3"/>
        <v>1</v>
      </c>
      <c r="AF25" s="203" t="s">
        <v>295</v>
      </c>
      <c r="AG25" s="203" t="s">
        <v>612</v>
      </c>
      <c r="AH25" s="329"/>
      <c r="AI25" s="325"/>
      <c r="AJ25" s="202">
        <f t="shared" si="4"/>
        <v>1</v>
      </c>
      <c r="AK25" s="203" t="s">
        <v>292</v>
      </c>
      <c r="AL25" s="203" t="s">
        <v>299</v>
      </c>
      <c r="AM25" s="329"/>
      <c r="AN25" s="325"/>
      <c r="AO25" s="202">
        <f t="shared" si="6"/>
        <v>4</v>
      </c>
      <c r="AP25" s="203" t="s">
        <v>613</v>
      </c>
      <c r="AQ25" s="325"/>
      <c r="AR25" s="325"/>
      <c r="AS25" s="327"/>
      <c r="AT25" s="327"/>
      <c r="AU25" s="336"/>
      <c r="AV25" s="336"/>
      <c r="AW25" s="203" t="s">
        <v>93</v>
      </c>
      <c r="AX25" s="203" t="s">
        <v>628</v>
      </c>
      <c r="AY25" s="130">
        <v>45626</v>
      </c>
      <c r="AZ25" s="131"/>
      <c r="BA25" s="207"/>
      <c r="BB25" s="145"/>
      <c r="BC25" s="145"/>
      <c r="BD25" s="145"/>
      <c r="BE25" s="145"/>
      <c r="BF25" s="145"/>
      <c r="BG25" s="145"/>
      <c r="BH25" s="145"/>
    </row>
    <row r="26" spans="1:60" ht="64.5" hidden="1" customHeight="1" x14ac:dyDescent="0.2">
      <c r="A26" s="324">
        <v>6</v>
      </c>
      <c r="B26" s="324" t="s">
        <v>190</v>
      </c>
      <c r="C26" s="325" t="str">
        <f>+VLOOKUP(B26,$A$568:$B$606,2,0)</f>
        <v>ENRIQUE DEMESIO CASTAÑO ARIAS</v>
      </c>
      <c r="D26" s="336" t="s">
        <v>150</v>
      </c>
      <c r="E26" s="325"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324" t="s">
        <v>265</v>
      </c>
      <c r="G26" s="203" t="s">
        <v>260</v>
      </c>
      <c r="H26" s="203" t="s">
        <v>37</v>
      </c>
      <c r="I26" s="127" t="s">
        <v>629</v>
      </c>
      <c r="J26" s="324" t="s">
        <v>107</v>
      </c>
      <c r="K26" s="324" t="s">
        <v>637</v>
      </c>
      <c r="L26" s="324" t="s">
        <v>638</v>
      </c>
      <c r="M26" s="324" t="s">
        <v>639</v>
      </c>
      <c r="N26" s="324" t="s">
        <v>104</v>
      </c>
      <c r="O26" s="332">
        <f t="shared" ref="O26" si="34">IF(N26="ALTA",5,IF(N26="MEDIO ALTA",4,IF(N26="MEDIA",3,IF(N26="MEDIO BAJA",2,IF(N26="BAJA",1,0)))))</f>
        <v>3</v>
      </c>
      <c r="P26" s="324" t="s">
        <v>140</v>
      </c>
      <c r="Q26" s="332">
        <f t="shared" ref="Q26" si="35">IF(P26="ALTO",5,IF(P26="MEDIO-ALTO",4,IF(P26="MEDIO",3,IF(P26="MEDIO-BAJO",2,IF(P26="BAJO",1,0)))))</f>
        <v>3</v>
      </c>
      <c r="R26" s="332">
        <f t="shared" ref="R26:R71" si="36">Q26*O26</f>
        <v>9</v>
      </c>
      <c r="S26" s="128" t="s">
        <v>386</v>
      </c>
      <c r="T26" s="129">
        <f t="shared" si="1"/>
        <v>4</v>
      </c>
      <c r="U26" s="325">
        <f>ROUND(AVERAGEIF(T26:T28,"&gt;0"),0)</f>
        <v>4</v>
      </c>
      <c r="V26" s="325">
        <f>U26*0.6</f>
        <v>2.4</v>
      </c>
      <c r="W26" s="203" t="s">
        <v>652</v>
      </c>
      <c r="X26" s="324">
        <f>IF(S26="No_existen",5*$X$10,Y26*$X$10)</f>
        <v>0.2</v>
      </c>
      <c r="Y26" s="329">
        <f>ROUND(AVERAGEIF(Z26:Z28,"&gt;0"),0)</f>
        <v>4</v>
      </c>
      <c r="Z26" s="206">
        <f t="shared" si="2"/>
        <v>4</v>
      </c>
      <c r="AA26" s="203" t="s">
        <v>318</v>
      </c>
      <c r="AB26" s="203"/>
      <c r="AC26" s="329">
        <f>IF(S26="No_existen",5*$AC$10,AD26*$AC$10)</f>
        <v>0.15</v>
      </c>
      <c r="AD26" s="325">
        <f>ROUND(AVERAGEIF(AE26:AE28,"&gt;0"),0)</f>
        <v>1</v>
      </c>
      <c r="AE26" s="202">
        <f t="shared" si="3"/>
        <v>1</v>
      </c>
      <c r="AF26" s="203" t="s">
        <v>295</v>
      </c>
      <c r="AG26" s="203" t="s">
        <v>657</v>
      </c>
      <c r="AH26" s="329">
        <f>IF(S26="No_existen",5*$AH$10,AI26*$AH$10)</f>
        <v>0.1</v>
      </c>
      <c r="AI26" s="325">
        <f>ROUND(AVERAGEIF(AJ26:AJ28,"&gt;0"),0)</f>
        <v>1</v>
      </c>
      <c r="AJ26" s="202">
        <f t="shared" si="4"/>
        <v>1</v>
      </c>
      <c r="AK26" s="203" t="s">
        <v>292</v>
      </c>
      <c r="AL26" s="203" t="s">
        <v>300</v>
      </c>
      <c r="AM26" s="329">
        <f t="shared" ref="AM26" si="37">IF(S26="No_existen",5*$AM$10,AN26*$AM$10)</f>
        <v>0.1</v>
      </c>
      <c r="AN26" s="325">
        <f>ROUND(AVERAGEIF(AO26:AO28,"&gt;0"),0)</f>
        <v>1</v>
      </c>
      <c r="AO26" s="202">
        <f t="shared" si="6"/>
        <v>1</v>
      </c>
      <c r="AP26" s="203" t="s">
        <v>614</v>
      </c>
      <c r="AQ26" s="325">
        <f t="shared" ref="AQ26" si="38">ROUND(AVERAGE(U26,Y26,AD26,AI26,AN26),0)</f>
        <v>2</v>
      </c>
      <c r="AR26" s="325" t="str">
        <f t="shared" ref="AR26" si="39">IF(AQ26&lt;1.5,"FUERTE",IF(AND(AQ26&gt;=1.5,AQ26&lt;2.5),"ACEPTABLE",IF(AQ26&gt;=5,"INEXISTENTE","DÉBIL")))</f>
        <v>ACEPTABLE</v>
      </c>
      <c r="AS26" s="327">
        <f t="shared" ref="AS26" si="40">IF(R26=0,0,ROUND((R26*AQ26),0))</f>
        <v>18</v>
      </c>
      <c r="AT26" s="327" t="str">
        <f t="shared" ref="AT26" si="41">IF(AS26&gt;=36,"GRAVE", IF(AS26&lt;=10, "LEVE", "MODERADO"))</f>
        <v>MODERADO</v>
      </c>
      <c r="AU26" s="336" t="s">
        <v>660</v>
      </c>
      <c r="AV26" s="336">
        <v>1</v>
      </c>
      <c r="AW26" s="203" t="s">
        <v>90</v>
      </c>
      <c r="AX26" s="203" t="s">
        <v>665</v>
      </c>
      <c r="AY26" s="130">
        <v>45657</v>
      </c>
      <c r="AZ26" s="131"/>
      <c r="BA26" s="207"/>
      <c r="BB26" s="146"/>
      <c r="BC26" s="146"/>
      <c r="BD26" s="146"/>
      <c r="BE26" s="146"/>
      <c r="BF26" s="146"/>
      <c r="BG26" s="146"/>
      <c r="BH26" s="146"/>
    </row>
    <row r="27" spans="1:60" ht="64.5" hidden="1" customHeight="1" x14ac:dyDescent="0.2">
      <c r="A27" s="324"/>
      <c r="B27" s="324"/>
      <c r="C27" s="325"/>
      <c r="D27" s="336"/>
      <c r="E27" s="325"/>
      <c r="F27" s="324"/>
      <c r="G27" s="203"/>
      <c r="H27" s="203"/>
      <c r="I27" s="203"/>
      <c r="J27" s="324"/>
      <c r="K27" s="324"/>
      <c r="L27" s="324"/>
      <c r="M27" s="324"/>
      <c r="N27" s="324"/>
      <c r="O27" s="332"/>
      <c r="P27" s="324"/>
      <c r="Q27" s="332"/>
      <c r="R27" s="332"/>
      <c r="S27" s="128" t="s">
        <v>386</v>
      </c>
      <c r="T27" s="129">
        <f t="shared" si="1"/>
        <v>4</v>
      </c>
      <c r="U27" s="325"/>
      <c r="V27" s="325"/>
      <c r="W27" s="203" t="s">
        <v>653</v>
      </c>
      <c r="X27" s="324"/>
      <c r="Y27" s="329"/>
      <c r="Z27" s="206">
        <f t="shared" si="2"/>
        <v>4</v>
      </c>
      <c r="AA27" s="203" t="s">
        <v>318</v>
      </c>
      <c r="AB27" s="203"/>
      <c r="AC27" s="329"/>
      <c r="AD27" s="325"/>
      <c r="AE27" s="202">
        <f t="shared" si="3"/>
        <v>1</v>
      </c>
      <c r="AF27" s="203" t="s">
        <v>295</v>
      </c>
      <c r="AG27" s="203" t="s">
        <v>657</v>
      </c>
      <c r="AH27" s="329"/>
      <c r="AI27" s="325"/>
      <c r="AJ27" s="202">
        <f t="shared" si="4"/>
        <v>1</v>
      </c>
      <c r="AK27" s="203" t="s">
        <v>292</v>
      </c>
      <c r="AL27" s="203" t="s">
        <v>300</v>
      </c>
      <c r="AM27" s="329"/>
      <c r="AN27" s="325"/>
      <c r="AO27" s="202">
        <f t="shared" si="6"/>
        <v>1</v>
      </c>
      <c r="AP27" s="203" t="s">
        <v>614</v>
      </c>
      <c r="AQ27" s="325"/>
      <c r="AR27" s="325"/>
      <c r="AS27" s="327"/>
      <c r="AT27" s="327"/>
      <c r="AU27" s="336"/>
      <c r="AV27" s="336"/>
      <c r="AW27" s="203"/>
      <c r="AX27" s="203"/>
      <c r="AY27" s="130"/>
      <c r="AZ27" s="131"/>
      <c r="BA27" s="207"/>
      <c r="BB27" s="145"/>
      <c r="BC27" s="145"/>
      <c r="BD27" s="145"/>
      <c r="BE27" s="145"/>
      <c r="BF27" s="145"/>
      <c r="BG27" s="145"/>
      <c r="BH27" s="145"/>
    </row>
    <row r="28" spans="1:60" ht="64.5" hidden="1" customHeight="1" x14ac:dyDescent="0.2">
      <c r="A28" s="324"/>
      <c r="B28" s="324"/>
      <c r="C28" s="325"/>
      <c r="D28" s="336"/>
      <c r="E28" s="325"/>
      <c r="F28" s="324"/>
      <c r="G28" s="203"/>
      <c r="H28" s="203"/>
      <c r="I28" s="127"/>
      <c r="J28" s="324"/>
      <c r="K28" s="324"/>
      <c r="L28" s="324"/>
      <c r="M28" s="324"/>
      <c r="N28" s="324"/>
      <c r="O28" s="332"/>
      <c r="P28" s="324"/>
      <c r="Q28" s="332"/>
      <c r="R28" s="332"/>
      <c r="S28" s="128"/>
      <c r="T28" s="129">
        <f t="shared" si="1"/>
        <v>0</v>
      </c>
      <c r="U28" s="325"/>
      <c r="V28" s="325"/>
      <c r="W28" s="203"/>
      <c r="X28" s="324"/>
      <c r="Y28" s="329"/>
      <c r="Z28" s="206">
        <f t="shared" si="2"/>
        <v>0</v>
      </c>
      <c r="AA28" s="203"/>
      <c r="AB28" s="203"/>
      <c r="AC28" s="329"/>
      <c r="AD28" s="325"/>
      <c r="AE28" s="202">
        <f t="shared" si="3"/>
        <v>0</v>
      </c>
      <c r="AF28" s="203"/>
      <c r="AG28" s="203"/>
      <c r="AH28" s="329"/>
      <c r="AI28" s="325"/>
      <c r="AJ28" s="202">
        <f t="shared" si="4"/>
        <v>0</v>
      </c>
      <c r="AK28" s="203"/>
      <c r="AL28" s="203"/>
      <c r="AM28" s="329"/>
      <c r="AN28" s="325"/>
      <c r="AO28" s="202">
        <f t="shared" si="6"/>
        <v>0</v>
      </c>
      <c r="AP28" s="203"/>
      <c r="AQ28" s="325"/>
      <c r="AR28" s="325"/>
      <c r="AS28" s="327"/>
      <c r="AT28" s="327"/>
      <c r="AU28" s="336"/>
      <c r="AV28" s="336"/>
      <c r="AW28" s="203"/>
      <c r="AX28" s="203"/>
      <c r="AY28" s="130"/>
      <c r="AZ28" s="131"/>
      <c r="BA28" s="207"/>
      <c r="BB28" s="145"/>
      <c r="BC28" s="145"/>
      <c r="BD28" s="145"/>
      <c r="BE28" s="145"/>
      <c r="BF28" s="145"/>
      <c r="BG28" s="145"/>
      <c r="BH28" s="145"/>
    </row>
    <row r="29" spans="1:60" ht="64.5" hidden="1" customHeight="1" x14ac:dyDescent="0.2">
      <c r="A29" s="324">
        <v>7</v>
      </c>
      <c r="B29" s="324" t="s">
        <v>190</v>
      </c>
      <c r="C29" s="325" t="str">
        <f>+VLOOKUP(B29,$A$568:$B$606,2,0)</f>
        <v>ENRIQUE DEMESIO CASTAÑO ARIAS</v>
      </c>
      <c r="D29" s="336" t="s">
        <v>164</v>
      </c>
      <c r="E29" s="325"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324" t="s">
        <v>265</v>
      </c>
      <c r="G29" s="203" t="s">
        <v>261</v>
      </c>
      <c r="H29" s="203" t="s">
        <v>41</v>
      </c>
      <c r="I29" s="127" t="s">
        <v>630</v>
      </c>
      <c r="J29" s="324" t="s">
        <v>107</v>
      </c>
      <c r="K29" s="324" t="s">
        <v>640</v>
      </c>
      <c r="L29" s="324" t="s">
        <v>641</v>
      </c>
      <c r="M29" s="324" t="s">
        <v>642</v>
      </c>
      <c r="N29" s="324" t="s">
        <v>104</v>
      </c>
      <c r="O29" s="332">
        <f t="shared" ref="O29" si="42">IF(N29="ALTA",5,IF(N29="MEDIO ALTA",4,IF(N29="MEDIA",3,IF(N29="MEDIO BAJA",2,IF(N29="BAJA",1,0)))))</f>
        <v>3</v>
      </c>
      <c r="P29" s="324" t="s">
        <v>140</v>
      </c>
      <c r="Q29" s="332">
        <f t="shared" ref="Q29" si="43">IF(P29="ALTO",5,IF(P29="MEDIO-ALTO",4,IF(P29="MEDIO",3,IF(P29="MEDIO-BAJO",2,IF(P29="BAJO",1,0)))))</f>
        <v>3</v>
      </c>
      <c r="R29" s="332">
        <f>Q29*O29</f>
        <v>9</v>
      </c>
      <c r="S29" s="128" t="s">
        <v>386</v>
      </c>
      <c r="T29" s="129">
        <f t="shared" si="1"/>
        <v>4</v>
      </c>
      <c r="U29" s="325">
        <f>ROUND(AVERAGEIF(T29:T31,"&gt;0"),0)</f>
        <v>4</v>
      </c>
      <c r="V29" s="325">
        <f>U29*0.6</f>
        <v>2.4</v>
      </c>
      <c r="W29" s="203" t="s">
        <v>654</v>
      </c>
      <c r="X29" s="324">
        <f>IF(S29="No_existen",5*$X$10,Y29*$X$10)</f>
        <v>0.2</v>
      </c>
      <c r="Y29" s="329">
        <f>ROUND(AVERAGEIF(Z29:Z31,"&gt;0"),0)</f>
        <v>4</v>
      </c>
      <c r="Z29" s="206">
        <f t="shared" si="2"/>
        <v>4</v>
      </c>
      <c r="AA29" s="203" t="s">
        <v>318</v>
      </c>
      <c r="AB29" s="203"/>
      <c r="AC29" s="329">
        <f>IF(S29="No_existen",5*$AC$10,AD29*$AC$10)</f>
        <v>0.15</v>
      </c>
      <c r="AD29" s="325">
        <f>ROUND(AVERAGEIF(AE29:AE31,"&gt;0"),0)</f>
        <v>1</v>
      </c>
      <c r="AE29" s="202">
        <f t="shared" si="3"/>
        <v>1</v>
      </c>
      <c r="AF29" s="203" t="s">
        <v>295</v>
      </c>
      <c r="AG29" s="203" t="s">
        <v>658</v>
      </c>
      <c r="AH29" s="329">
        <f>IF(S29="No_existen",5*$AH$10,AI29*$AH$10)</f>
        <v>0.1</v>
      </c>
      <c r="AI29" s="325">
        <f t="shared" ref="AI29" si="44">ROUND(AVERAGEIF(AJ29:AJ31,"&gt;0"),0)</f>
        <v>1</v>
      </c>
      <c r="AJ29" s="202">
        <f t="shared" si="4"/>
        <v>1</v>
      </c>
      <c r="AK29" s="203" t="s">
        <v>292</v>
      </c>
      <c r="AL29" s="203" t="s">
        <v>300</v>
      </c>
      <c r="AM29" s="329">
        <f t="shared" ref="AM29" si="45">IF(S29="No_existen",5*$AM$10,AN29*$AM$10)</f>
        <v>0.1</v>
      </c>
      <c r="AN29" s="325">
        <f t="shared" ref="AN29" si="46">ROUND(AVERAGEIF(AO29:AO31,"&gt;0"),0)</f>
        <v>1</v>
      </c>
      <c r="AO29" s="202">
        <f t="shared" si="6"/>
        <v>1</v>
      </c>
      <c r="AP29" s="203" t="s">
        <v>614</v>
      </c>
      <c r="AQ29" s="325">
        <f t="shared" ref="AQ29" si="47">ROUND(AVERAGE(U29,Y29,AD29,AI29,AN29),0)</f>
        <v>2</v>
      </c>
      <c r="AR29" s="325" t="str">
        <f t="shared" ref="AR29" si="48">IF(AQ29&lt;1.5,"FUERTE",IF(AND(AQ29&gt;=1.5,AQ29&lt;2.5),"ACEPTABLE",IF(AQ29&gt;=5,"INEXISTENTE","DÉBIL")))</f>
        <v>ACEPTABLE</v>
      </c>
      <c r="AS29" s="327">
        <f t="shared" ref="AS29" si="49">IF(R29=0,0,ROUND((R29*AQ29),0))</f>
        <v>18</v>
      </c>
      <c r="AT29" s="327" t="str">
        <f t="shared" ref="AT29" si="50">IF(AS29&gt;=36,"GRAVE", IF(AS29&lt;=10, "LEVE", "MODERADO"))</f>
        <v>MODERADO</v>
      </c>
      <c r="AU29" s="336" t="s">
        <v>661</v>
      </c>
      <c r="AV29" s="334" t="s">
        <v>663</v>
      </c>
      <c r="AW29" s="203" t="s">
        <v>90</v>
      </c>
      <c r="AX29" s="203" t="s">
        <v>666</v>
      </c>
      <c r="AY29" s="130">
        <v>45657</v>
      </c>
      <c r="AZ29" s="131"/>
      <c r="BA29" s="207"/>
      <c r="BB29" s="146"/>
      <c r="BC29" s="146"/>
      <c r="BD29" s="146"/>
      <c r="BE29" s="146"/>
      <c r="BF29" s="146"/>
      <c r="BG29" s="146"/>
      <c r="BH29" s="146"/>
    </row>
    <row r="30" spans="1:60" ht="64.5" hidden="1" customHeight="1" x14ac:dyDescent="0.2">
      <c r="A30" s="324"/>
      <c r="B30" s="324"/>
      <c r="C30" s="325"/>
      <c r="D30" s="336"/>
      <c r="E30" s="325"/>
      <c r="F30" s="324"/>
      <c r="G30" s="203"/>
      <c r="H30" s="203"/>
      <c r="I30" s="127"/>
      <c r="J30" s="324"/>
      <c r="K30" s="324"/>
      <c r="L30" s="324"/>
      <c r="M30" s="324"/>
      <c r="N30" s="324"/>
      <c r="O30" s="332"/>
      <c r="P30" s="324"/>
      <c r="Q30" s="332"/>
      <c r="R30" s="332"/>
      <c r="S30" s="128" t="s">
        <v>386</v>
      </c>
      <c r="T30" s="129">
        <f t="shared" si="1"/>
        <v>4</v>
      </c>
      <c r="U30" s="325"/>
      <c r="V30" s="325"/>
      <c r="W30" s="203" t="s">
        <v>655</v>
      </c>
      <c r="X30" s="324"/>
      <c r="Y30" s="329"/>
      <c r="Z30" s="206">
        <f t="shared" si="2"/>
        <v>4</v>
      </c>
      <c r="AA30" s="203" t="s">
        <v>318</v>
      </c>
      <c r="AB30" s="203"/>
      <c r="AC30" s="329"/>
      <c r="AD30" s="325"/>
      <c r="AE30" s="202">
        <f t="shared" si="3"/>
        <v>1</v>
      </c>
      <c r="AF30" s="203" t="s">
        <v>295</v>
      </c>
      <c r="AG30" s="203" t="s">
        <v>658</v>
      </c>
      <c r="AH30" s="329"/>
      <c r="AI30" s="325"/>
      <c r="AJ30" s="202">
        <f t="shared" si="4"/>
        <v>1</v>
      </c>
      <c r="AK30" s="203" t="s">
        <v>292</v>
      </c>
      <c r="AL30" s="203" t="s">
        <v>300</v>
      </c>
      <c r="AM30" s="329"/>
      <c r="AN30" s="325"/>
      <c r="AO30" s="202">
        <f t="shared" si="6"/>
        <v>1</v>
      </c>
      <c r="AP30" s="203" t="s">
        <v>614</v>
      </c>
      <c r="AQ30" s="325"/>
      <c r="AR30" s="325"/>
      <c r="AS30" s="327"/>
      <c r="AT30" s="327"/>
      <c r="AU30" s="336"/>
      <c r="AV30" s="334"/>
      <c r="AW30" s="203"/>
      <c r="AX30" s="203"/>
      <c r="AY30" s="130"/>
      <c r="AZ30" s="131"/>
      <c r="BA30" s="207"/>
      <c r="BB30" s="145"/>
      <c r="BC30" s="145"/>
      <c r="BD30" s="145"/>
      <c r="BE30" s="145"/>
      <c r="BF30" s="145"/>
      <c r="BG30" s="145"/>
      <c r="BH30" s="145"/>
    </row>
    <row r="31" spans="1:60" ht="64.5" hidden="1" customHeight="1" x14ac:dyDescent="0.2">
      <c r="A31" s="324"/>
      <c r="B31" s="324"/>
      <c r="C31" s="325"/>
      <c r="D31" s="336"/>
      <c r="E31" s="325"/>
      <c r="F31" s="324"/>
      <c r="G31" s="203"/>
      <c r="H31" s="203"/>
      <c r="I31" s="127"/>
      <c r="J31" s="324"/>
      <c r="K31" s="324"/>
      <c r="L31" s="324"/>
      <c r="M31" s="324"/>
      <c r="N31" s="324"/>
      <c r="O31" s="332"/>
      <c r="P31" s="324"/>
      <c r="Q31" s="332"/>
      <c r="R31" s="332"/>
      <c r="S31" s="128"/>
      <c r="T31" s="129">
        <f t="shared" si="1"/>
        <v>0</v>
      </c>
      <c r="U31" s="325"/>
      <c r="V31" s="325"/>
      <c r="W31" s="203"/>
      <c r="X31" s="324"/>
      <c r="Y31" s="329"/>
      <c r="Z31" s="206">
        <f t="shared" si="2"/>
        <v>0</v>
      </c>
      <c r="AA31" s="203"/>
      <c r="AB31" s="203"/>
      <c r="AC31" s="329"/>
      <c r="AD31" s="325"/>
      <c r="AE31" s="202">
        <f t="shared" si="3"/>
        <v>0</v>
      </c>
      <c r="AF31" s="203"/>
      <c r="AG31" s="203"/>
      <c r="AH31" s="329"/>
      <c r="AI31" s="325"/>
      <c r="AJ31" s="202">
        <f t="shared" si="4"/>
        <v>0</v>
      </c>
      <c r="AK31" s="203"/>
      <c r="AL31" s="203"/>
      <c r="AM31" s="329"/>
      <c r="AN31" s="325"/>
      <c r="AO31" s="202">
        <f t="shared" si="6"/>
        <v>0</v>
      </c>
      <c r="AP31" s="203"/>
      <c r="AQ31" s="325"/>
      <c r="AR31" s="325"/>
      <c r="AS31" s="327"/>
      <c r="AT31" s="327"/>
      <c r="AU31" s="336"/>
      <c r="AV31" s="334"/>
      <c r="AW31" s="203"/>
      <c r="AX31" s="203"/>
      <c r="AY31" s="130"/>
      <c r="AZ31" s="131"/>
      <c r="BA31" s="207"/>
      <c r="BB31" s="145"/>
      <c r="BC31" s="145"/>
      <c r="BD31" s="145"/>
      <c r="BE31" s="145"/>
      <c r="BF31" s="145"/>
      <c r="BG31" s="145"/>
      <c r="BH31" s="145"/>
    </row>
    <row r="32" spans="1:60" ht="64.5" hidden="1" customHeight="1" x14ac:dyDescent="0.2">
      <c r="A32" s="324">
        <v>8</v>
      </c>
      <c r="B32" s="324" t="s">
        <v>190</v>
      </c>
      <c r="C32" s="325" t="str">
        <f>+VLOOKUP(B32,$A$568:$B$606,2,0)</f>
        <v>ENRIQUE DEMESIO CASTAÑO ARIAS</v>
      </c>
      <c r="D32" s="336" t="s">
        <v>162</v>
      </c>
      <c r="E32" s="325"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324" t="s">
        <v>265</v>
      </c>
      <c r="G32" s="203" t="s">
        <v>260</v>
      </c>
      <c r="H32" s="203" t="s">
        <v>38</v>
      </c>
      <c r="I32" s="127" t="s">
        <v>631</v>
      </c>
      <c r="J32" s="324" t="s">
        <v>105</v>
      </c>
      <c r="K32" s="324" t="s">
        <v>643</v>
      </c>
      <c r="L32" s="324" t="s">
        <v>644</v>
      </c>
      <c r="M32" s="324" t="s">
        <v>645</v>
      </c>
      <c r="N32" s="324" t="s">
        <v>147</v>
      </c>
      <c r="O32" s="332">
        <f t="shared" ref="O32" si="51">IF(N32="ALTA",5,IF(N32="MEDIO ALTA",4,IF(N32="MEDIA",3,IF(N32="MEDIO BAJA",2,IF(N32="BAJA",1,0)))))</f>
        <v>2</v>
      </c>
      <c r="P32" s="324" t="s">
        <v>140</v>
      </c>
      <c r="Q32" s="332">
        <f t="shared" ref="Q32" si="52">IF(P32="ALTO",5,IF(P32="MEDIO-ALTO",4,IF(P32="MEDIO",3,IF(P32="MEDIO-BAJO",2,IF(P32="BAJO",1,0)))))</f>
        <v>3</v>
      </c>
      <c r="R32" s="332">
        <f t="shared" si="36"/>
        <v>6</v>
      </c>
      <c r="S32" s="128" t="s">
        <v>315</v>
      </c>
      <c r="T32" s="129">
        <f t="shared" si="1"/>
        <v>1</v>
      </c>
      <c r="U32" s="325">
        <f>ROUND(AVERAGEIF(T32:T34,"&gt;0"),0)</f>
        <v>1</v>
      </c>
      <c r="V32" s="325">
        <f>U32*0.6</f>
        <v>0.6</v>
      </c>
      <c r="W32" s="203" t="s">
        <v>656</v>
      </c>
      <c r="X32" s="324">
        <f t="shared" ref="X32" si="53">IF(S32="No_existen",5*$X$10,Y32*$X$10)</f>
        <v>0.2</v>
      </c>
      <c r="Y32" s="329">
        <f>ROUND(AVERAGEIF(Z32:Z34,"&gt;0"),0)</f>
        <v>4</v>
      </c>
      <c r="Z32" s="206">
        <f t="shared" si="2"/>
        <v>4</v>
      </c>
      <c r="AA32" s="203" t="s">
        <v>318</v>
      </c>
      <c r="AB32" s="203"/>
      <c r="AC32" s="329">
        <f>IF(S32="No_existen",5*$AC$10,AD32*$AC$10)</f>
        <v>0.15</v>
      </c>
      <c r="AD32" s="325">
        <f t="shared" ref="AD32" si="54">ROUND(AVERAGEIF(AE32:AE34,"&gt;0"),0)</f>
        <v>1</v>
      </c>
      <c r="AE32" s="202">
        <f t="shared" si="3"/>
        <v>1</v>
      </c>
      <c r="AF32" s="203" t="s">
        <v>295</v>
      </c>
      <c r="AG32" s="203" t="s">
        <v>659</v>
      </c>
      <c r="AH32" s="329">
        <f t="shared" ref="AH32" si="55">IF(S32="No_existen",5*$AH$10,AI32*$AH$10)</f>
        <v>0.1</v>
      </c>
      <c r="AI32" s="325">
        <f>ROUND(AVERAGEIF(AJ32:AJ34,"&gt;0"),0)</f>
        <v>1</v>
      </c>
      <c r="AJ32" s="202">
        <f t="shared" si="4"/>
        <v>1</v>
      </c>
      <c r="AK32" s="203" t="s">
        <v>292</v>
      </c>
      <c r="AL32" s="203" t="s">
        <v>300</v>
      </c>
      <c r="AM32" s="329">
        <f t="shared" ref="AM32" si="56">IF(S32="No_existen",5*$AM$10,AN32*$AM$10)</f>
        <v>0.4</v>
      </c>
      <c r="AN32" s="325">
        <f t="shared" ref="AN32" si="57">ROUND(AVERAGEIF(AO32:AO34,"&gt;0"),0)</f>
        <v>4</v>
      </c>
      <c r="AO32" s="202">
        <f t="shared" si="6"/>
        <v>4</v>
      </c>
      <c r="AP32" s="203" t="s">
        <v>613</v>
      </c>
      <c r="AQ32" s="325">
        <f t="shared" ref="AQ32" si="58">ROUND(AVERAGE(U32,Y32,AD32,AI32,AN32),0)</f>
        <v>2</v>
      </c>
      <c r="AR32" s="325" t="str">
        <f t="shared" ref="AR32" si="59">IF(AQ32&lt;1.5,"FUERTE",IF(AND(AQ32&gt;=1.5,AQ32&lt;2.5),"ACEPTABLE",IF(AQ32&gt;=5,"INEXISTENTE","DÉBIL")))</f>
        <v>ACEPTABLE</v>
      </c>
      <c r="AS32" s="327">
        <f t="shared" ref="AS32" si="60">IF(R32=0,0,ROUND((R32*AQ32),0))</f>
        <v>12</v>
      </c>
      <c r="AT32" s="327" t="str">
        <f t="shared" ref="AT32" si="61">IF(AS32&gt;=36,"GRAVE", IF(AS32&lt;=10, "LEVE", "MODERADO"))</f>
        <v>MODERADO</v>
      </c>
      <c r="AU32" s="336" t="s">
        <v>662</v>
      </c>
      <c r="AV32" s="336"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324"/>
      <c r="B33" s="324"/>
      <c r="C33" s="325"/>
      <c r="D33" s="336"/>
      <c r="E33" s="325"/>
      <c r="F33" s="324"/>
      <c r="G33" s="203" t="s">
        <v>260</v>
      </c>
      <c r="H33" s="203" t="s">
        <v>38</v>
      </c>
      <c r="I33" s="127" t="s">
        <v>632</v>
      </c>
      <c r="J33" s="324"/>
      <c r="K33" s="324"/>
      <c r="L33" s="324"/>
      <c r="M33" s="324"/>
      <c r="N33" s="324"/>
      <c r="O33" s="332"/>
      <c r="P33" s="324"/>
      <c r="Q33" s="332"/>
      <c r="R33" s="332"/>
      <c r="S33" s="128"/>
      <c r="T33" s="129">
        <f t="shared" si="1"/>
        <v>0</v>
      </c>
      <c r="U33" s="325"/>
      <c r="V33" s="325"/>
      <c r="W33" s="203"/>
      <c r="X33" s="324"/>
      <c r="Y33" s="329"/>
      <c r="Z33" s="206">
        <f t="shared" si="2"/>
        <v>0</v>
      </c>
      <c r="AA33" s="203"/>
      <c r="AB33" s="203"/>
      <c r="AC33" s="329"/>
      <c r="AD33" s="325"/>
      <c r="AE33" s="202">
        <f t="shared" si="3"/>
        <v>0</v>
      </c>
      <c r="AF33" s="203"/>
      <c r="AG33" s="203"/>
      <c r="AH33" s="329"/>
      <c r="AI33" s="325"/>
      <c r="AJ33" s="202">
        <f t="shared" si="4"/>
        <v>0</v>
      </c>
      <c r="AK33" s="203"/>
      <c r="AL33" s="203"/>
      <c r="AM33" s="329"/>
      <c r="AN33" s="325"/>
      <c r="AO33" s="202">
        <f t="shared" si="6"/>
        <v>0</v>
      </c>
      <c r="AP33" s="203"/>
      <c r="AQ33" s="325"/>
      <c r="AR33" s="325"/>
      <c r="AS33" s="327"/>
      <c r="AT33" s="327"/>
      <c r="AU33" s="336"/>
      <c r="AV33" s="336"/>
      <c r="AW33" s="203" t="s">
        <v>92</v>
      </c>
      <c r="AX33" s="203" t="s">
        <v>669</v>
      </c>
      <c r="AY33" s="130">
        <v>45657</v>
      </c>
      <c r="AZ33" s="131"/>
      <c r="BA33" s="207" t="s">
        <v>668</v>
      </c>
      <c r="BB33" s="145"/>
      <c r="BC33" s="145"/>
      <c r="BD33" s="145"/>
      <c r="BE33" s="145"/>
      <c r="BF33" s="145"/>
      <c r="BG33" s="145"/>
      <c r="BH33" s="145"/>
    </row>
    <row r="34" spans="1:60" ht="64.5" hidden="1" customHeight="1" x14ac:dyDescent="0.2">
      <c r="A34" s="324"/>
      <c r="B34" s="324"/>
      <c r="C34" s="325"/>
      <c r="D34" s="336"/>
      <c r="E34" s="325"/>
      <c r="F34" s="324"/>
      <c r="G34" s="203"/>
      <c r="H34" s="203"/>
      <c r="I34" s="127"/>
      <c r="J34" s="324"/>
      <c r="K34" s="324"/>
      <c r="L34" s="324"/>
      <c r="M34" s="324"/>
      <c r="N34" s="324"/>
      <c r="O34" s="332"/>
      <c r="P34" s="324"/>
      <c r="Q34" s="332"/>
      <c r="R34" s="332"/>
      <c r="S34" s="128"/>
      <c r="T34" s="129">
        <f t="shared" si="1"/>
        <v>0</v>
      </c>
      <c r="U34" s="325"/>
      <c r="V34" s="325"/>
      <c r="W34" s="203"/>
      <c r="X34" s="324"/>
      <c r="Y34" s="329"/>
      <c r="Z34" s="206">
        <f t="shared" si="2"/>
        <v>0</v>
      </c>
      <c r="AA34" s="203"/>
      <c r="AB34" s="203"/>
      <c r="AC34" s="329"/>
      <c r="AD34" s="325"/>
      <c r="AE34" s="202">
        <f t="shared" si="3"/>
        <v>0</v>
      </c>
      <c r="AF34" s="203"/>
      <c r="AG34" s="203"/>
      <c r="AH34" s="329"/>
      <c r="AI34" s="325"/>
      <c r="AJ34" s="202">
        <f t="shared" si="4"/>
        <v>0</v>
      </c>
      <c r="AK34" s="203"/>
      <c r="AL34" s="203"/>
      <c r="AM34" s="329"/>
      <c r="AN34" s="325"/>
      <c r="AO34" s="202">
        <f t="shared" si="6"/>
        <v>0</v>
      </c>
      <c r="AP34" s="203"/>
      <c r="AQ34" s="325"/>
      <c r="AR34" s="325"/>
      <c r="AS34" s="327"/>
      <c r="AT34" s="327"/>
      <c r="AU34" s="336"/>
      <c r="AV34" s="336"/>
      <c r="AW34" s="203" t="s">
        <v>92</v>
      </c>
      <c r="AX34" s="203" t="s">
        <v>670</v>
      </c>
      <c r="AY34" s="130">
        <v>45657</v>
      </c>
      <c r="AZ34" s="131"/>
      <c r="BA34" s="207" t="s">
        <v>668</v>
      </c>
      <c r="BB34" s="146"/>
      <c r="BC34" s="146"/>
      <c r="BD34" s="146"/>
      <c r="BE34" s="146"/>
      <c r="BF34" s="146"/>
      <c r="BG34" s="146"/>
      <c r="BH34" s="146"/>
    </row>
    <row r="35" spans="1:60" ht="64.5" hidden="1" customHeight="1" x14ac:dyDescent="0.2">
      <c r="A35" s="324">
        <v>9</v>
      </c>
      <c r="B35" s="324" t="s">
        <v>190</v>
      </c>
      <c r="C35" s="325" t="str">
        <f>+VLOOKUP(B35,$A$568:$B$606,2,0)</f>
        <v>ENRIQUE DEMESIO CASTAÑO ARIAS</v>
      </c>
      <c r="D35" s="336" t="s">
        <v>162</v>
      </c>
      <c r="E35" s="325"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324" t="s">
        <v>265</v>
      </c>
      <c r="G35" s="203" t="s">
        <v>260</v>
      </c>
      <c r="H35" s="203" t="s">
        <v>34</v>
      </c>
      <c r="I35" s="127" t="s">
        <v>633</v>
      </c>
      <c r="J35" s="324" t="s">
        <v>105</v>
      </c>
      <c r="K35" s="324" t="s">
        <v>646</v>
      </c>
      <c r="L35" s="324" t="s">
        <v>647</v>
      </c>
      <c r="M35" s="324" t="s">
        <v>648</v>
      </c>
      <c r="N35" s="324" t="s">
        <v>146</v>
      </c>
      <c r="O35" s="332">
        <f t="shared" ref="O35" si="62">IF(N35="ALTA",5,IF(N35="MEDIO ALTA",4,IF(N35="MEDIA",3,IF(N35="MEDIO BAJA",2,IF(N35="BAJA",1,0)))))</f>
        <v>4</v>
      </c>
      <c r="P35" s="324" t="s">
        <v>139</v>
      </c>
      <c r="Q35" s="332">
        <f t="shared" ref="Q35" si="63">IF(P35="ALTO",5,IF(P35="MEDIO-ALTO",4,IF(P35="MEDIO",3,IF(P35="MEDIO-BAJO",2,IF(P35="BAJO",1,0)))))</f>
        <v>5</v>
      </c>
      <c r="R35" s="332">
        <f>Q35*O35</f>
        <v>20</v>
      </c>
      <c r="S35" s="128" t="s">
        <v>277</v>
      </c>
      <c r="T35" s="129">
        <f t="shared" si="1"/>
        <v>5</v>
      </c>
      <c r="U35" s="325">
        <f>ROUND(AVERAGEIF(T35:T37,"&gt;0"),0)</f>
        <v>5</v>
      </c>
      <c r="V35" s="325">
        <f>U35*0.6</f>
        <v>3</v>
      </c>
      <c r="W35" s="203"/>
      <c r="X35" s="324">
        <f t="shared" ref="X35" si="64">IF(S35="No_existen",5*$X$10,Y35*$X$10)</f>
        <v>0.25</v>
      </c>
      <c r="Y35" s="329">
        <f t="shared" ref="Y35" si="65">ROUND(AVERAGEIF(Z35:Z37,"&gt;0"),0)</f>
        <v>5</v>
      </c>
      <c r="Z35" s="206">
        <f t="shared" si="2"/>
        <v>5</v>
      </c>
      <c r="AA35" s="203"/>
      <c r="AB35" s="203"/>
      <c r="AC35" s="329">
        <f>IF(S35="No_existen",5*$AC$10,AD35*$AC$10)</f>
        <v>0.75</v>
      </c>
      <c r="AD35" s="325">
        <f>ROUND(AVERAGEIF(AE35:AE37,"&gt;0"),0)</f>
        <v>5</v>
      </c>
      <c r="AE35" s="202">
        <f t="shared" si="3"/>
        <v>5</v>
      </c>
      <c r="AF35" s="203"/>
      <c r="AG35" s="203"/>
      <c r="AH35" s="329">
        <f>IF(S35="No_existen",5*$AH$10,AI35*$AH$10)</f>
        <v>0.5</v>
      </c>
      <c r="AI35" s="325">
        <f t="shared" ref="AI35" si="66">ROUND(AVERAGEIF(AJ35:AJ37,"&gt;0"),0)</f>
        <v>5</v>
      </c>
      <c r="AJ35" s="202">
        <f t="shared" si="4"/>
        <v>5</v>
      </c>
      <c r="AK35" s="203"/>
      <c r="AL35" s="203"/>
      <c r="AM35" s="329">
        <f t="shared" ref="AM35" si="67">IF(S35="No_existen",5*$AM$10,AN35*$AM$10)</f>
        <v>0.5</v>
      </c>
      <c r="AN35" s="325">
        <f>ROUND(AVERAGEIF(AO35:AO37,"&gt;0"),0)</f>
        <v>5</v>
      </c>
      <c r="AO35" s="202">
        <f t="shared" si="6"/>
        <v>5</v>
      </c>
      <c r="AP35" s="203"/>
      <c r="AQ35" s="325">
        <f t="shared" ref="AQ35" si="68">ROUND(AVERAGE(U35,Y35,AD35,AI35,AN35),0)</f>
        <v>5</v>
      </c>
      <c r="AR35" s="325" t="str">
        <f t="shared" ref="AR35" si="69">IF(AQ35&lt;1.5,"FUERTE",IF(AND(AQ35&gt;=1.5,AQ35&lt;2.5),"ACEPTABLE",IF(AQ35&gt;=5,"INEXISTENTE","DÉBIL")))</f>
        <v>INEXISTENTE</v>
      </c>
      <c r="AS35" s="327">
        <f t="shared" ref="AS35" si="70">IF(R35=0,0,ROUND((R35*AQ35),0))</f>
        <v>100</v>
      </c>
      <c r="AT35" s="327" t="str">
        <f t="shared" ref="AT35" si="71">IF(AS35&gt;=36,"GRAVE", IF(AS35&lt;=10, "LEVE", "MODERADO"))</f>
        <v>GRAVE</v>
      </c>
      <c r="AU35" s="336"/>
      <c r="AV35" s="336"/>
      <c r="AW35" s="203"/>
      <c r="AX35" s="203"/>
      <c r="AY35" s="130"/>
      <c r="AZ35" s="131"/>
      <c r="BA35" s="207"/>
      <c r="BB35" s="145"/>
      <c r="BC35" s="145"/>
      <c r="BD35" s="145"/>
      <c r="BE35" s="145"/>
      <c r="BF35" s="145"/>
      <c r="BG35" s="145"/>
      <c r="BH35" s="132"/>
    </row>
    <row r="36" spans="1:60" ht="64.5" hidden="1" customHeight="1" x14ac:dyDescent="0.2">
      <c r="A36" s="324"/>
      <c r="B36" s="324"/>
      <c r="C36" s="325"/>
      <c r="D36" s="336"/>
      <c r="E36" s="325"/>
      <c r="F36" s="324"/>
      <c r="G36" s="203"/>
      <c r="H36" s="203"/>
      <c r="I36" s="127"/>
      <c r="J36" s="324"/>
      <c r="K36" s="324"/>
      <c r="L36" s="324"/>
      <c r="M36" s="324"/>
      <c r="N36" s="324"/>
      <c r="O36" s="332"/>
      <c r="P36" s="324"/>
      <c r="Q36" s="332"/>
      <c r="R36" s="332"/>
      <c r="S36" s="128" t="s">
        <v>277</v>
      </c>
      <c r="T36" s="129">
        <f t="shared" si="1"/>
        <v>5</v>
      </c>
      <c r="U36" s="325"/>
      <c r="V36" s="325"/>
      <c r="W36" s="203"/>
      <c r="X36" s="324"/>
      <c r="Y36" s="329"/>
      <c r="Z36" s="206">
        <f t="shared" si="2"/>
        <v>5</v>
      </c>
      <c r="AA36" s="203"/>
      <c r="AB36" s="203"/>
      <c r="AC36" s="329"/>
      <c r="AD36" s="325"/>
      <c r="AE36" s="202">
        <f t="shared" si="3"/>
        <v>5</v>
      </c>
      <c r="AF36" s="203"/>
      <c r="AG36" s="203"/>
      <c r="AH36" s="329"/>
      <c r="AI36" s="325"/>
      <c r="AJ36" s="202">
        <f t="shared" si="4"/>
        <v>5</v>
      </c>
      <c r="AK36" s="203"/>
      <c r="AL36" s="203"/>
      <c r="AM36" s="329"/>
      <c r="AN36" s="325"/>
      <c r="AO36" s="202">
        <f t="shared" si="6"/>
        <v>5</v>
      </c>
      <c r="AP36" s="203"/>
      <c r="AQ36" s="325"/>
      <c r="AR36" s="325"/>
      <c r="AS36" s="327"/>
      <c r="AT36" s="327"/>
      <c r="AU36" s="336"/>
      <c r="AV36" s="336"/>
      <c r="AW36" s="203"/>
      <c r="AX36" s="203"/>
      <c r="AY36" s="130"/>
      <c r="AZ36" s="131"/>
      <c r="BA36" s="207"/>
      <c r="BB36" s="145"/>
      <c r="BC36" s="145"/>
      <c r="BD36" s="145"/>
      <c r="BE36" s="145"/>
      <c r="BF36" s="145"/>
      <c r="BG36" s="145"/>
      <c r="BH36" s="132"/>
    </row>
    <row r="37" spans="1:60" ht="64.5" hidden="1" customHeight="1" x14ac:dyDescent="0.2">
      <c r="A37" s="324"/>
      <c r="B37" s="324"/>
      <c r="C37" s="325"/>
      <c r="D37" s="336"/>
      <c r="E37" s="325"/>
      <c r="F37" s="324"/>
      <c r="G37" s="203"/>
      <c r="H37" s="203"/>
      <c r="I37" s="127"/>
      <c r="J37" s="324"/>
      <c r="K37" s="324"/>
      <c r="L37" s="324"/>
      <c r="M37" s="324"/>
      <c r="N37" s="324"/>
      <c r="O37" s="332"/>
      <c r="P37" s="324"/>
      <c r="Q37" s="332"/>
      <c r="R37" s="332"/>
      <c r="S37" s="128" t="s">
        <v>277</v>
      </c>
      <c r="T37" s="129">
        <f t="shared" si="1"/>
        <v>5</v>
      </c>
      <c r="U37" s="325"/>
      <c r="V37" s="325"/>
      <c r="W37" s="203"/>
      <c r="X37" s="324"/>
      <c r="Y37" s="329"/>
      <c r="Z37" s="206">
        <f t="shared" si="2"/>
        <v>5</v>
      </c>
      <c r="AA37" s="203"/>
      <c r="AB37" s="203"/>
      <c r="AC37" s="329"/>
      <c r="AD37" s="325"/>
      <c r="AE37" s="202">
        <f t="shared" si="3"/>
        <v>5</v>
      </c>
      <c r="AF37" s="203"/>
      <c r="AG37" s="203"/>
      <c r="AH37" s="329"/>
      <c r="AI37" s="325"/>
      <c r="AJ37" s="202">
        <f t="shared" si="4"/>
        <v>5</v>
      </c>
      <c r="AK37" s="203"/>
      <c r="AL37" s="203"/>
      <c r="AM37" s="329"/>
      <c r="AN37" s="325"/>
      <c r="AO37" s="202">
        <f t="shared" si="6"/>
        <v>5</v>
      </c>
      <c r="AP37" s="203"/>
      <c r="AQ37" s="325"/>
      <c r="AR37" s="325"/>
      <c r="AS37" s="327"/>
      <c r="AT37" s="327"/>
      <c r="AU37" s="336"/>
      <c r="AV37" s="336"/>
      <c r="AW37" s="203"/>
      <c r="AX37" s="203"/>
      <c r="AY37" s="130"/>
      <c r="AZ37" s="131"/>
      <c r="BA37" s="207"/>
      <c r="BB37" s="146"/>
      <c r="BC37" s="146"/>
      <c r="BD37" s="146"/>
      <c r="BE37" s="146"/>
      <c r="BF37" s="146"/>
      <c r="BG37" s="146"/>
      <c r="BH37" s="132"/>
    </row>
    <row r="38" spans="1:60" ht="64.5" hidden="1" customHeight="1" x14ac:dyDescent="0.2">
      <c r="A38" s="324">
        <v>10</v>
      </c>
      <c r="B38" s="324" t="s">
        <v>190</v>
      </c>
      <c r="C38" s="325" t="str">
        <f>+VLOOKUP(B38,$A$568:$B$606,2,0)</f>
        <v>ENRIQUE DEMESIO CASTAÑO ARIAS</v>
      </c>
      <c r="D38" s="336" t="s">
        <v>162</v>
      </c>
      <c r="E38" s="325"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324" t="s">
        <v>265</v>
      </c>
      <c r="G38" s="203" t="s">
        <v>260</v>
      </c>
      <c r="H38" s="203" t="s">
        <v>34</v>
      </c>
      <c r="I38" s="127" t="s">
        <v>634</v>
      </c>
      <c r="J38" s="324" t="s">
        <v>143</v>
      </c>
      <c r="K38" s="324" t="s">
        <v>649</v>
      </c>
      <c r="L38" s="324" t="s">
        <v>650</v>
      </c>
      <c r="M38" s="324" t="s">
        <v>651</v>
      </c>
      <c r="N38" s="324" t="s">
        <v>145</v>
      </c>
      <c r="O38" s="332">
        <f t="shared" ref="O38" si="72">IF(N38="ALTA",5,IF(N38="MEDIO ALTA",4,IF(N38="MEDIA",3,IF(N38="MEDIO BAJA",2,IF(N38="BAJA",1,0)))))</f>
        <v>5</v>
      </c>
      <c r="P38" s="324" t="s">
        <v>140</v>
      </c>
      <c r="Q38" s="332">
        <f t="shared" ref="Q38" si="73">IF(P38="ALTO",5,IF(P38="MEDIO-ALTO",4,IF(P38="MEDIO",3,IF(P38="MEDIO-BAJO",2,IF(P38="BAJO",1,0)))))</f>
        <v>3</v>
      </c>
      <c r="R38" s="332">
        <f t="shared" si="36"/>
        <v>15</v>
      </c>
      <c r="S38" s="128" t="s">
        <v>277</v>
      </c>
      <c r="T38" s="129">
        <f t="shared" si="1"/>
        <v>5</v>
      </c>
      <c r="U38" s="325">
        <f>ROUND(AVERAGEIF(T38:T40,"&gt;0"),0)</f>
        <v>5</v>
      </c>
      <c r="V38" s="325">
        <f>U38*0.6</f>
        <v>3</v>
      </c>
      <c r="W38" s="203"/>
      <c r="X38" s="324">
        <f>IF(S38="No_existen",5*$X$10,Y38*$X$10)</f>
        <v>0.25</v>
      </c>
      <c r="Y38" s="329">
        <f>ROUND(AVERAGEIF(Z38:Z40,"&gt;0"),0)</f>
        <v>5</v>
      </c>
      <c r="Z38" s="206">
        <f t="shared" si="2"/>
        <v>5</v>
      </c>
      <c r="AA38" s="203"/>
      <c r="AB38" s="203"/>
      <c r="AC38" s="329">
        <f t="shared" ref="AC38" si="74">IF(S38="No_existen",5*$AC$10,AD38*$AC$10)</f>
        <v>0.75</v>
      </c>
      <c r="AD38" s="325">
        <f t="shared" ref="AD38" si="75">ROUND(AVERAGEIF(AE38:AE40,"&gt;0"),0)</f>
        <v>5</v>
      </c>
      <c r="AE38" s="202">
        <f t="shared" si="3"/>
        <v>5</v>
      </c>
      <c r="AF38" s="203"/>
      <c r="AG38" s="203"/>
      <c r="AH38" s="329">
        <f t="shared" ref="AH38" si="76">IF(S38="No_existen",5*$AH$10,AI38*$AH$10)</f>
        <v>0.5</v>
      </c>
      <c r="AI38" s="325">
        <f t="shared" ref="AI38" si="77">ROUND(AVERAGEIF(AJ38:AJ40,"&gt;0"),0)</f>
        <v>5</v>
      </c>
      <c r="AJ38" s="202">
        <f t="shared" si="4"/>
        <v>5</v>
      </c>
      <c r="AK38" s="203"/>
      <c r="AL38" s="203"/>
      <c r="AM38" s="329">
        <f t="shared" ref="AM38" si="78">IF(S38="No_existen",5*$AM$10,AN38*$AM$10)</f>
        <v>0.5</v>
      </c>
      <c r="AN38" s="325">
        <f t="shared" ref="AN38" si="79">ROUND(AVERAGEIF(AO38:AO40,"&gt;0"),0)</f>
        <v>5</v>
      </c>
      <c r="AO38" s="202">
        <f t="shared" si="6"/>
        <v>5</v>
      </c>
      <c r="AP38" s="203"/>
      <c r="AQ38" s="325">
        <f t="shared" ref="AQ38" si="80">ROUND(AVERAGE(U38,Y38,AD38,AI38,AN38),0)</f>
        <v>5</v>
      </c>
      <c r="AR38" s="325" t="str">
        <f t="shared" ref="AR38" si="81">IF(AQ38&lt;1.5,"FUERTE",IF(AND(AQ38&gt;=1.5,AQ38&lt;2.5),"ACEPTABLE",IF(AQ38&gt;=5,"INEXISTENTE","DÉBIL")))</f>
        <v>INEXISTENTE</v>
      </c>
      <c r="AS38" s="327">
        <f t="shared" ref="AS38" si="82">IF(R38=0,0,ROUND((R38*AQ38),0))</f>
        <v>75</v>
      </c>
      <c r="AT38" s="327" t="str">
        <f t="shared" ref="AT38" si="83">IF(AS38&gt;=36,"GRAVE", IF(AS38&lt;=10, "LEVE", "MODERADO"))</f>
        <v>GRAVE</v>
      </c>
      <c r="AU38" s="336"/>
      <c r="AV38" s="336"/>
      <c r="AW38" s="203"/>
      <c r="AX38" s="203"/>
      <c r="AY38" s="130"/>
      <c r="AZ38" s="131"/>
      <c r="BA38" s="207"/>
      <c r="BB38" s="145"/>
      <c r="BC38" s="145"/>
      <c r="BD38" s="145"/>
      <c r="BE38" s="145"/>
      <c r="BF38" s="145"/>
      <c r="BG38" s="145"/>
      <c r="BH38" s="132"/>
    </row>
    <row r="39" spans="1:60" ht="64.5" hidden="1" customHeight="1" x14ac:dyDescent="0.2">
      <c r="A39" s="324"/>
      <c r="B39" s="324"/>
      <c r="C39" s="325"/>
      <c r="D39" s="336"/>
      <c r="E39" s="325"/>
      <c r="F39" s="324"/>
      <c r="G39" s="203" t="s">
        <v>260</v>
      </c>
      <c r="H39" s="203" t="s">
        <v>34</v>
      </c>
      <c r="I39" s="127" t="s">
        <v>635</v>
      </c>
      <c r="J39" s="324"/>
      <c r="K39" s="324"/>
      <c r="L39" s="324"/>
      <c r="M39" s="324"/>
      <c r="N39" s="324"/>
      <c r="O39" s="332"/>
      <c r="P39" s="324"/>
      <c r="Q39" s="332"/>
      <c r="R39" s="332"/>
      <c r="S39" s="128" t="s">
        <v>277</v>
      </c>
      <c r="T39" s="129">
        <f t="shared" si="1"/>
        <v>5</v>
      </c>
      <c r="U39" s="325"/>
      <c r="V39" s="325"/>
      <c r="W39" s="203"/>
      <c r="X39" s="324"/>
      <c r="Y39" s="329"/>
      <c r="Z39" s="206">
        <f t="shared" si="2"/>
        <v>5</v>
      </c>
      <c r="AA39" s="203"/>
      <c r="AB39" s="203"/>
      <c r="AC39" s="329"/>
      <c r="AD39" s="325"/>
      <c r="AE39" s="202">
        <f t="shared" si="3"/>
        <v>5</v>
      </c>
      <c r="AF39" s="203"/>
      <c r="AG39" s="203"/>
      <c r="AH39" s="329"/>
      <c r="AI39" s="325"/>
      <c r="AJ39" s="202">
        <f t="shared" si="4"/>
        <v>5</v>
      </c>
      <c r="AK39" s="203"/>
      <c r="AL39" s="203"/>
      <c r="AM39" s="329"/>
      <c r="AN39" s="325"/>
      <c r="AO39" s="202">
        <f t="shared" si="6"/>
        <v>5</v>
      </c>
      <c r="AP39" s="203"/>
      <c r="AQ39" s="325"/>
      <c r="AR39" s="325"/>
      <c r="AS39" s="327"/>
      <c r="AT39" s="327"/>
      <c r="AU39" s="336"/>
      <c r="AV39" s="336"/>
      <c r="AW39" s="203"/>
      <c r="AX39" s="203"/>
      <c r="AY39" s="130"/>
      <c r="AZ39" s="131"/>
      <c r="BA39" s="207"/>
      <c r="BB39" s="145"/>
      <c r="BC39" s="145"/>
      <c r="BD39" s="145"/>
      <c r="BE39" s="145"/>
      <c r="BF39" s="145"/>
      <c r="BG39" s="145"/>
      <c r="BH39" s="132"/>
    </row>
    <row r="40" spans="1:60" ht="64.5" hidden="1" customHeight="1" x14ac:dyDescent="0.2">
      <c r="A40" s="324"/>
      <c r="B40" s="324"/>
      <c r="C40" s="325"/>
      <c r="D40" s="336"/>
      <c r="E40" s="325"/>
      <c r="F40" s="324"/>
      <c r="G40" s="203" t="s">
        <v>260</v>
      </c>
      <c r="H40" s="203" t="s">
        <v>34</v>
      </c>
      <c r="I40" s="127" t="s">
        <v>636</v>
      </c>
      <c r="J40" s="324"/>
      <c r="K40" s="324"/>
      <c r="L40" s="324"/>
      <c r="M40" s="324"/>
      <c r="N40" s="324"/>
      <c r="O40" s="332"/>
      <c r="P40" s="324"/>
      <c r="Q40" s="332"/>
      <c r="R40" s="332"/>
      <c r="S40" s="128" t="s">
        <v>277</v>
      </c>
      <c r="T40" s="129">
        <f t="shared" si="1"/>
        <v>5</v>
      </c>
      <c r="U40" s="325"/>
      <c r="V40" s="325"/>
      <c r="W40" s="203"/>
      <c r="X40" s="324"/>
      <c r="Y40" s="329"/>
      <c r="Z40" s="206">
        <f t="shared" si="2"/>
        <v>5</v>
      </c>
      <c r="AA40" s="203"/>
      <c r="AB40" s="203"/>
      <c r="AC40" s="329"/>
      <c r="AD40" s="325"/>
      <c r="AE40" s="202">
        <f t="shared" si="3"/>
        <v>5</v>
      </c>
      <c r="AF40" s="203"/>
      <c r="AG40" s="203"/>
      <c r="AH40" s="329"/>
      <c r="AI40" s="325"/>
      <c r="AJ40" s="202">
        <f t="shared" si="4"/>
        <v>5</v>
      </c>
      <c r="AK40" s="203"/>
      <c r="AL40" s="203"/>
      <c r="AM40" s="329"/>
      <c r="AN40" s="325"/>
      <c r="AO40" s="202">
        <f t="shared" si="6"/>
        <v>5</v>
      </c>
      <c r="AP40" s="203"/>
      <c r="AQ40" s="325"/>
      <c r="AR40" s="325"/>
      <c r="AS40" s="327"/>
      <c r="AT40" s="327"/>
      <c r="AU40" s="336"/>
      <c r="AV40" s="336"/>
      <c r="AW40" s="203"/>
      <c r="AX40" s="203"/>
      <c r="AY40" s="130"/>
      <c r="AZ40" s="131"/>
      <c r="BA40" s="207"/>
      <c r="BB40" s="146"/>
      <c r="BC40" s="146"/>
      <c r="BD40" s="146"/>
      <c r="BE40" s="146"/>
      <c r="BF40" s="146"/>
      <c r="BG40" s="146"/>
      <c r="BH40" s="132"/>
    </row>
    <row r="41" spans="1:60" ht="64.5" hidden="1" customHeight="1" x14ac:dyDescent="0.2">
      <c r="A41" s="324">
        <v>11</v>
      </c>
      <c r="B41" s="324" t="s">
        <v>187</v>
      </c>
      <c r="C41" s="325" t="str">
        <f>+VLOOKUP(B41,$A$568:$B$606,2,0)</f>
        <v>JUAN PABLO TRUJILLO LEMUS</v>
      </c>
      <c r="D41" s="336" t="s">
        <v>150</v>
      </c>
      <c r="E41" s="325"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324" t="s">
        <v>265</v>
      </c>
      <c r="G41" s="203" t="s">
        <v>260</v>
      </c>
      <c r="H41" s="203" t="s">
        <v>37</v>
      </c>
      <c r="I41" s="127" t="s">
        <v>671</v>
      </c>
      <c r="J41" s="324" t="s">
        <v>108</v>
      </c>
      <c r="K41" s="337" t="s">
        <v>682</v>
      </c>
      <c r="L41" s="337" t="s">
        <v>683</v>
      </c>
      <c r="M41" s="337" t="s">
        <v>684</v>
      </c>
      <c r="N41" s="324" t="s">
        <v>147</v>
      </c>
      <c r="O41" s="332">
        <f t="shared" ref="O41" si="84">IF(N41="ALTA",5,IF(N41="MEDIO ALTA",4,IF(N41="MEDIA",3,IF(N41="MEDIO BAJA",2,IF(N41="BAJA",1,0)))))</f>
        <v>2</v>
      </c>
      <c r="P41" s="324" t="s">
        <v>209</v>
      </c>
      <c r="Q41" s="332">
        <f t="shared" ref="Q41" si="85">IF(P41="ALTO",5,IF(P41="MEDIO-ALTO",4,IF(P41="MEDIO",3,IF(P41="MEDIO-BAJO",2,IF(P41="BAJO",1,0)))))</f>
        <v>4</v>
      </c>
      <c r="R41" s="332">
        <f t="shared" si="36"/>
        <v>8</v>
      </c>
      <c r="S41" s="128" t="s">
        <v>315</v>
      </c>
      <c r="T41" s="129">
        <f t="shared" si="1"/>
        <v>1</v>
      </c>
      <c r="U41" s="325">
        <f>ROUND(AVERAGEIF(T41:T43,"&gt;0"),0)</f>
        <v>1</v>
      </c>
      <c r="V41" s="325">
        <f>U41*0.6</f>
        <v>0.6</v>
      </c>
      <c r="W41" s="203" t="s">
        <v>700</v>
      </c>
      <c r="X41" s="324">
        <f t="shared" ref="X41" si="86">IF(S41="No_existen",5*$X$10,Y41*$X$10)</f>
        <v>0.2</v>
      </c>
      <c r="Y41" s="329">
        <f t="shared" ref="Y41" si="87">ROUND(AVERAGEIF(Z41:Z43,"&gt;0"),0)</f>
        <v>4</v>
      </c>
      <c r="Z41" s="206">
        <f t="shared" si="2"/>
        <v>4</v>
      </c>
      <c r="AA41" s="203" t="s">
        <v>318</v>
      </c>
      <c r="AB41" s="203"/>
      <c r="AC41" s="329">
        <f t="shared" ref="AC41" si="88">IF(S41="No_existen",5*$AC$10,AD41*$AC$10)</f>
        <v>0.15</v>
      </c>
      <c r="AD41" s="325">
        <f t="shared" ref="AD41" si="89">ROUND(AVERAGEIF(AE41:AE43,"&gt;0"),0)</f>
        <v>1</v>
      </c>
      <c r="AE41" s="202">
        <f t="shared" si="3"/>
        <v>1</v>
      </c>
      <c r="AF41" s="203" t="s">
        <v>295</v>
      </c>
      <c r="AG41" s="203" t="s">
        <v>711</v>
      </c>
      <c r="AH41" s="329">
        <f>IF(S41="No_existen",5*$AH$10,AI41*$AH$10)</f>
        <v>0.1</v>
      </c>
      <c r="AI41" s="325">
        <f>ROUND(AVERAGEIF(AJ41:AJ43,"&gt;0"),0)</f>
        <v>1</v>
      </c>
      <c r="AJ41" s="202">
        <f t="shared" si="4"/>
        <v>1</v>
      </c>
      <c r="AK41" s="203" t="s">
        <v>292</v>
      </c>
      <c r="AL41" s="203" t="s">
        <v>300</v>
      </c>
      <c r="AM41" s="329">
        <f t="shared" ref="AM41" si="90">IF(S41="No_existen",5*$AM$10,AN41*$AM$10)</f>
        <v>0.1</v>
      </c>
      <c r="AN41" s="325">
        <f t="shared" ref="AN41" si="91">ROUND(AVERAGEIF(AO41:AO43,"&gt;0"),0)</f>
        <v>1</v>
      </c>
      <c r="AO41" s="202">
        <f t="shared" si="6"/>
        <v>1</v>
      </c>
      <c r="AP41" s="203" t="s">
        <v>614</v>
      </c>
      <c r="AQ41" s="325">
        <f t="shared" ref="AQ41" si="92">ROUND(AVERAGE(U41,Y41,AD41,AI41,AN41),0)</f>
        <v>2</v>
      </c>
      <c r="AR41" s="325" t="str">
        <f t="shared" ref="AR41" si="93">IF(AQ41&lt;1.5,"FUERTE",IF(AND(AQ41&gt;=1.5,AQ41&lt;2.5),"ACEPTABLE",IF(AQ41&gt;=5,"INEXISTENTE","DÉBIL")))</f>
        <v>ACEPTABLE</v>
      </c>
      <c r="AS41" s="327">
        <f t="shared" ref="AS41" si="94">IF(R41=0,0,ROUND((R41*AQ41),0))</f>
        <v>16</v>
      </c>
      <c r="AT41" s="327" t="str">
        <f t="shared" ref="AT41" si="95">IF(AS41&gt;=36,"GRAVE", IF(AS41&lt;=10, "LEVE", "MODERADO"))</f>
        <v>MODERADO</v>
      </c>
      <c r="AU41" s="337" t="s">
        <v>716</v>
      </c>
      <c r="AV41" s="344">
        <v>0</v>
      </c>
      <c r="AW41" s="203" t="s">
        <v>90</v>
      </c>
      <c r="AX41" s="203" t="s">
        <v>726</v>
      </c>
      <c r="AY41" s="131">
        <v>45641</v>
      </c>
      <c r="AZ41" s="131"/>
      <c r="BA41" s="207"/>
      <c r="BB41" s="145"/>
      <c r="BC41" s="145"/>
      <c r="BD41" s="145"/>
      <c r="BE41" s="145"/>
      <c r="BF41" s="145"/>
      <c r="BG41" s="145"/>
      <c r="BH41" s="132"/>
    </row>
    <row r="42" spans="1:60" ht="64.5" hidden="1" customHeight="1" x14ac:dyDescent="0.2">
      <c r="A42" s="324"/>
      <c r="B42" s="324"/>
      <c r="C42" s="325"/>
      <c r="D42" s="336"/>
      <c r="E42" s="325"/>
      <c r="F42" s="324"/>
      <c r="G42" s="203" t="s">
        <v>261</v>
      </c>
      <c r="H42" s="203" t="s">
        <v>41</v>
      </c>
      <c r="I42" s="127" t="s">
        <v>579</v>
      </c>
      <c r="J42" s="324"/>
      <c r="K42" s="337"/>
      <c r="L42" s="337"/>
      <c r="M42" s="337"/>
      <c r="N42" s="324"/>
      <c r="O42" s="332"/>
      <c r="P42" s="324"/>
      <c r="Q42" s="332"/>
      <c r="R42" s="332"/>
      <c r="S42" s="128" t="s">
        <v>315</v>
      </c>
      <c r="T42" s="129">
        <f t="shared" si="1"/>
        <v>1</v>
      </c>
      <c r="U42" s="325"/>
      <c r="V42" s="325"/>
      <c r="W42" s="203" t="s">
        <v>701</v>
      </c>
      <c r="X42" s="324"/>
      <c r="Y42" s="329"/>
      <c r="Z42" s="206">
        <f t="shared" si="2"/>
        <v>4</v>
      </c>
      <c r="AA42" s="203" t="s">
        <v>318</v>
      </c>
      <c r="AB42" s="203"/>
      <c r="AC42" s="329"/>
      <c r="AD42" s="325"/>
      <c r="AE42" s="202">
        <f t="shared" si="3"/>
        <v>1</v>
      </c>
      <c r="AF42" s="203" t="s">
        <v>295</v>
      </c>
      <c r="AG42" s="203" t="s">
        <v>711</v>
      </c>
      <c r="AH42" s="329"/>
      <c r="AI42" s="325"/>
      <c r="AJ42" s="202">
        <f t="shared" si="4"/>
        <v>1</v>
      </c>
      <c r="AK42" s="203" t="s">
        <v>292</v>
      </c>
      <c r="AL42" s="203" t="s">
        <v>302</v>
      </c>
      <c r="AM42" s="329"/>
      <c r="AN42" s="325"/>
      <c r="AO42" s="202">
        <f t="shared" si="6"/>
        <v>1</v>
      </c>
      <c r="AP42" s="203" t="s">
        <v>614</v>
      </c>
      <c r="AQ42" s="325"/>
      <c r="AR42" s="325"/>
      <c r="AS42" s="327"/>
      <c r="AT42" s="327"/>
      <c r="AU42" s="337"/>
      <c r="AV42" s="344"/>
      <c r="AW42" s="203" t="s">
        <v>90</v>
      </c>
      <c r="AX42" s="203" t="s">
        <v>727</v>
      </c>
      <c r="AY42" s="131">
        <v>45641</v>
      </c>
      <c r="AZ42" s="131"/>
      <c r="BA42" s="207"/>
      <c r="BB42" s="145"/>
      <c r="BC42" s="145"/>
      <c r="BD42" s="145"/>
      <c r="BE42" s="145"/>
      <c r="BF42" s="145"/>
      <c r="BG42" s="145"/>
      <c r="BH42" s="132"/>
    </row>
    <row r="43" spans="1:60" ht="64.5" hidden="1" customHeight="1" x14ac:dyDescent="0.2">
      <c r="A43" s="324"/>
      <c r="B43" s="324"/>
      <c r="C43" s="325"/>
      <c r="D43" s="336"/>
      <c r="E43" s="325"/>
      <c r="F43" s="324"/>
      <c r="G43" s="203"/>
      <c r="H43" s="203"/>
      <c r="I43" s="128"/>
      <c r="J43" s="324"/>
      <c r="K43" s="337"/>
      <c r="L43" s="337"/>
      <c r="M43" s="337"/>
      <c r="N43" s="324"/>
      <c r="O43" s="332"/>
      <c r="P43" s="324"/>
      <c r="Q43" s="332"/>
      <c r="R43" s="332"/>
      <c r="S43" s="128"/>
      <c r="T43" s="129">
        <f t="shared" si="1"/>
        <v>0</v>
      </c>
      <c r="U43" s="325"/>
      <c r="V43" s="325"/>
      <c r="W43" s="203"/>
      <c r="X43" s="324"/>
      <c r="Y43" s="329"/>
      <c r="Z43" s="206">
        <f t="shared" si="2"/>
        <v>0</v>
      </c>
      <c r="AA43" s="203"/>
      <c r="AB43" s="203"/>
      <c r="AC43" s="329"/>
      <c r="AD43" s="325"/>
      <c r="AE43" s="202">
        <f t="shared" si="3"/>
        <v>0</v>
      </c>
      <c r="AF43" s="203"/>
      <c r="AG43" s="203"/>
      <c r="AH43" s="329"/>
      <c r="AI43" s="325"/>
      <c r="AJ43" s="202">
        <f t="shared" si="4"/>
        <v>0</v>
      </c>
      <c r="AK43" s="203"/>
      <c r="AL43" s="203"/>
      <c r="AM43" s="329"/>
      <c r="AN43" s="325"/>
      <c r="AO43" s="202">
        <f t="shared" si="6"/>
        <v>0</v>
      </c>
      <c r="AP43" s="203"/>
      <c r="AQ43" s="325"/>
      <c r="AR43" s="325"/>
      <c r="AS43" s="327"/>
      <c r="AT43" s="327"/>
      <c r="AU43" s="337"/>
      <c r="AV43" s="344"/>
      <c r="AW43" s="203"/>
      <c r="AX43" s="203"/>
      <c r="AY43" s="130"/>
      <c r="AZ43" s="131"/>
      <c r="BA43" s="207"/>
      <c r="BB43" s="146"/>
      <c r="BC43" s="146"/>
      <c r="BD43" s="146"/>
      <c r="BE43" s="146"/>
      <c r="BF43" s="146"/>
      <c r="BG43" s="146"/>
      <c r="BH43" s="132"/>
    </row>
    <row r="44" spans="1:60" ht="64.5" hidden="1" customHeight="1" x14ac:dyDescent="0.2">
      <c r="A44" s="324">
        <v>12</v>
      </c>
      <c r="B44" s="324" t="s">
        <v>187</v>
      </c>
      <c r="C44" s="325" t="str">
        <f>+VLOOKUP(B44,$A$568:$B$606,2,0)</f>
        <v>JUAN PABLO TRUJILLO LEMUS</v>
      </c>
      <c r="D44" s="336" t="s">
        <v>150</v>
      </c>
      <c r="E44" s="325"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324" t="s">
        <v>265</v>
      </c>
      <c r="G44" s="203" t="s">
        <v>261</v>
      </c>
      <c r="H44" s="203" t="s">
        <v>39</v>
      </c>
      <c r="I44" s="128" t="s">
        <v>672</v>
      </c>
      <c r="J44" s="324" t="s">
        <v>107</v>
      </c>
      <c r="K44" s="324" t="s">
        <v>685</v>
      </c>
      <c r="L44" s="324" t="s">
        <v>686</v>
      </c>
      <c r="M44" s="324" t="s">
        <v>687</v>
      </c>
      <c r="N44" s="324" t="s">
        <v>104</v>
      </c>
      <c r="O44" s="332">
        <f t="shared" ref="O44" si="96">IF(N44="ALTA",5,IF(N44="MEDIO ALTA",4,IF(N44="MEDIA",3,IF(N44="MEDIO BAJA",2,IF(N44="BAJA",1,0)))))</f>
        <v>3</v>
      </c>
      <c r="P44" s="324" t="s">
        <v>140</v>
      </c>
      <c r="Q44" s="332">
        <f t="shared" ref="Q44" si="97">IF(P44="ALTO",5,IF(P44="MEDIO-ALTO",4,IF(P44="MEDIO",3,IF(P44="MEDIO-BAJO",2,IF(P44="BAJO",1,0)))))</f>
        <v>3</v>
      </c>
      <c r="R44" s="332">
        <f t="shared" si="36"/>
        <v>9</v>
      </c>
      <c r="S44" s="128" t="s">
        <v>315</v>
      </c>
      <c r="T44" s="129">
        <f t="shared" si="1"/>
        <v>1</v>
      </c>
      <c r="U44" s="325">
        <f>ROUND(AVERAGEIF(T44:T46,"&gt;0"),0)</f>
        <v>1</v>
      </c>
      <c r="V44" s="325">
        <f>U44*0.6</f>
        <v>0.6</v>
      </c>
      <c r="W44" s="203" t="s">
        <v>702</v>
      </c>
      <c r="X44" s="324">
        <f>IF(S44="No_existen",5*$X$10,Y44*$X$10)</f>
        <v>0.05</v>
      </c>
      <c r="Y44" s="329">
        <f>ROUND(AVERAGEIF(Z44:Z46,"&gt;0"),0)</f>
        <v>1</v>
      </c>
      <c r="Z44" s="206">
        <f t="shared" si="2"/>
        <v>1</v>
      </c>
      <c r="AA44" s="203" t="s">
        <v>320</v>
      </c>
      <c r="AB44" s="203" t="s">
        <v>709</v>
      </c>
      <c r="AC44" s="329">
        <f>IF(S44="No_existen",5*$AC$10,AD44*$AC$10)</f>
        <v>0.15</v>
      </c>
      <c r="AD44" s="325">
        <f t="shared" ref="AD44" si="98">ROUND(AVERAGEIF(AE44:AE46,"&gt;0"),0)</f>
        <v>1</v>
      </c>
      <c r="AE44" s="202">
        <f t="shared" si="3"/>
        <v>1</v>
      </c>
      <c r="AF44" s="203" t="s">
        <v>295</v>
      </c>
      <c r="AG44" s="203" t="s">
        <v>711</v>
      </c>
      <c r="AH44" s="329">
        <f t="shared" ref="AH44" si="99">IF(S44="No_existen",5*$AH$10,AI44*$AH$10)</f>
        <v>0.1</v>
      </c>
      <c r="AI44" s="325">
        <f t="shared" ref="AI44" si="100">ROUND(AVERAGEIF(AJ44:AJ46,"&gt;0"),0)</f>
        <v>1</v>
      </c>
      <c r="AJ44" s="202">
        <f t="shared" si="4"/>
        <v>1</v>
      </c>
      <c r="AK44" s="203" t="s">
        <v>292</v>
      </c>
      <c r="AL44" s="203" t="s">
        <v>300</v>
      </c>
      <c r="AM44" s="329">
        <f t="shared" ref="AM44" si="101">IF(S44="No_existen",5*$AM$10,AN44*$AM$10)</f>
        <v>0.4</v>
      </c>
      <c r="AN44" s="325">
        <f t="shared" ref="AN44" si="102">ROUND(AVERAGEIF(AO44:AO46,"&gt;0"),0)</f>
        <v>4</v>
      </c>
      <c r="AO44" s="202">
        <f t="shared" si="6"/>
        <v>4</v>
      </c>
      <c r="AP44" s="203" t="s">
        <v>613</v>
      </c>
      <c r="AQ44" s="325">
        <f t="shared" ref="AQ44" si="103">ROUND(AVERAGE(U44,Y44,AD44,AI44,AN44),0)</f>
        <v>2</v>
      </c>
      <c r="AR44" s="325" t="str">
        <f t="shared" ref="AR44" si="104">IF(AQ44&lt;1.5,"FUERTE",IF(AND(AQ44&gt;=1.5,AQ44&lt;2.5),"ACEPTABLE",IF(AQ44&gt;=5,"INEXISTENTE","DÉBIL")))</f>
        <v>ACEPTABLE</v>
      </c>
      <c r="AS44" s="327">
        <f t="shared" ref="AS44" si="105">IF(R44=0,0,ROUND((R44*AQ44),0))</f>
        <v>18</v>
      </c>
      <c r="AT44" s="327" t="str">
        <f t="shared" ref="AT44" si="106">IF(AS44&gt;=36,"GRAVE", IF(AS44&lt;=10, "LEVE", "MODERADO"))</f>
        <v>MODERADO</v>
      </c>
      <c r="AU44" s="334" t="s">
        <v>717</v>
      </c>
      <c r="AV44" s="335" t="s">
        <v>718</v>
      </c>
      <c r="AW44" s="203" t="s">
        <v>90</v>
      </c>
      <c r="AX44" s="203" t="s">
        <v>728</v>
      </c>
      <c r="AY44" s="131">
        <v>45641</v>
      </c>
      <c r="AZ44" s="131"/>
      <c r="BA44" s="207"/>
      <c r="BB44" s="145"/>
      <c r="BC44" s="145"/>
      <c r="BD44" s="145"/>
      <c r="BE44" s="145"/>
      <c r="BF44" s="145"/>
      <c r="BG44" s="145"/>
      <c r="BH44" s="132"/>
    </row>
    <row r="45" spans="1:60" ht="64.5" hidden="1" customHeight="1" x14ac:dyDescent="0.2">
      <c r="A45" s="324"/>
      <c r="B45" s="324"/>
      <c r="C45" s="325"/>
      <c r="D45" s="336"/>
      <c r="E45" s="325"/>
      <c r="F45" s="324"/>
      <c r="G45" s="203" t="s">
        <v>260</v>
      </c>
      <c r="H45" s="203" t="s">
        <v>37</v>
      </c>
      <c r="I45" s="128" t="s">
        <v>673</v>
      </c>
      <c r="J45" s="324"/>
      <c r="K45" s="324"/>
      <c r="L45" s="324"/>
      <c r="M45" s="324"/>
      <c r="N45" s="324"/>
      <c r="O45" s="332"/>
      <c r="P45" s="324"/>
      <c r="Q45" s="332"/>
      <c r="R45" s="332"/>
      <c r="S45" s="128"/>
      <c r="T45" s="129">
        <f t="shared" si="1"/>
        <v>0</v>
      </c>
      <c r="U45" s="325"/>
      <c r="V45" s="325"/>
      <c r="W45" s="203"/>
      <c r="X45" s="324"/>
      <c r="Y45" s="329"/>
      <c r="Z45" s="206">
        <f t="shared" si="2"/>
        <v>0</v>
      </c>
      <c r="AA45" s="203"/>
      <c r="AB45" s="203"/>
      <c r="AC45" s="329"/>
      <c r="AD45" s="325"/>
      <c r="AE45" s="202">
        <f t="shared" si="3"/>
        <v>0</v>
      </c>
      <c r="AF45" s="203"/>
      <c r="AG45" s="203"/>
      <c r="AH45" s="329"/>
      <c r="AI45" s="325"/>
      <c r="AJ45" s="202">
        <f t="shared" si="4"/>
        <v>0</v>
      </c>
      <c r="AK45" s="203"/>
      <c r="AL45" s="203"/>
      <c r="AM45" s="329"/>
      <c r="AN45" s="325"/>
      <c r="AO45" s="202">
        <f t="shared" si="6"/>
        <v>0</v>
      </c>
      <c r="AP45" s="203"/>
      <c r="AQ45" s="325"/>
      <c r="AR45" s="325"/>
      <c r="AS45" s="327"/>
      <c r="AT45" s="327"/>
      <c r="AU45" s="334"/>
      <c r="AV45" s="334"/>
      <c r="AW45" s="203"/>
      <c r="AX45" s="203"/>
      <c r="AY45" s="130"/>
      <c r="AZ45" s="131"/>
      <c r="BA45" s="207"/>
      <c r="BB45" s="145"/>
      <c r="BC45" s="145"/>
      <c r="BD45" s="145"/>
      <c r="BE45" s="145"/>
      <c r="BF45" s="145"/>
      <c r="BG45" s="145"/>
      <c r="BH45" s="132"/>
    </row>
    <row r="46" spans="1:60" ht="64.5" hidden="1" customHeight="1" x14ac:dyDescent="0.2">
      <c r="A46" s="324"/>
      <c r="B46" s="324"/>
      <c r="C46" s="325"/>
      <c r="D46" s="336"/>
      <c r="E46" s="325"/>
      <c r="F46" s="324"/>
      <c r="G46" s="203"/>
      <c r="H46" s="203"/>
      <c r="I46" s="128"/>
      <c r="J46" s="324"/>
      <c r="K46" s="324"/>
      <c r="L46" s="324"/>
      <c r="M46" s="324"/>
      <c r="N46" s="324"/>
      <c r="O46" s="332"/>
      <c r="P46" s="324"/>
      <c r="Q46" s="332"/>
      <c r="R46" s="332"/>
      <c r="S46" s="128"/>
      <c r="T46" s="129">
        <f t="shared" si="1"/>
        <v>0</v>
      </c>
      <c r="U46" s="325"/>
      <c r="V46" s="325"/>
      <c r="W46" s="203"/>
      <c r="X46" s="324"/>
      <c r="Y46" s="329"/>
      <c r="Z46" s="206">
        <f t="shared" si="2"/>
        <v>0</v>
      </c>
      <c r="AA46" s="203"/>
      <c r="AB46" s="203"/>
      <c r="AC46" s="329"/>
      <c r="AD46" s="325"/>
      <c r="AE46" s="202">
        <f t="shared" si="3"/>
        <v>0</v>
      </c>
      <c r="AF46" s="203"/>
      <c r="AG46" s="203"/>
      <c r="AH46" s="329"/>
      <c r="AI46" s="325"/>
      <c r="AJ46" s="202">
        <f t="shared" si="4"/>
        <v>0</v>
      </c>
      <c r="AK46" s="203"/>
      <c r="AL46" s="203"/>
      <c r="AM46" s="329"/>
      <c r="AN46" s="325"/>
      <c r="AO46" s="202">
        <f t="shared" si="6"/>
        <v>0</v>
      </c>
      <c r="AP46" s="203"/>
      <c r="AQ46" s="325"/>
      <c r="AR46" s="325"/>
      <c r="AS46" s="327"/>
      <c r="AT46" s="327"/>
      <c r="AU46" s="334"/>
      <c r="AV46" s="334"/>
      <c r="AW46" s="203"/>
      <c r="AX46" s="203"/>
      <c r="AY46" s="130"/>
      <c r="AZ46" s="131"/>
      <c r="BA46" s="207"/>
      <c r="BB46" s="145"/>
      <c r="BC46" s="145"/>
      <c r="BD46" s="145"/>
      <c r="BE46" s="145"/>
      <c r="BF46" s="145"/>
      <c r="BG46" s="145"/>
      <c r="BH46" s="132"/>
    </row>
    <row r="47" spans="1:60" ht="64.5" hidden="1" customHeight="1" x14ac:dyDescent="0.2">
      <c r="A47" s="324">
        <v>13</v>
      </c>
      <c r="B47" s="324" t="s">
        <v>187</v>
      </c>
      <c r="C47" s="325" t="str">
        <f>+VLOOKUP(B47,$A$568:$B$606,2,0)</f>
        <v>JUAN PABLO TRUJILLO LEMUS</v>
      </c>
      <c r="D47" s="336" t="s">
        <v>150</v>
      </c>
      <c r="E47" s="325"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324" t="s">
        <v>265</v>
      </c>
      <c r="G47" s="203" t="s">
        <v>260</v>
      </c>
      <c r="H47" s="203" t="s">
        <v>37</v>
      </c>
      <c r="I47" s="209" t="s">
        <v>674</v>
      </c>
      <c r="J47" s="324" t="s">
        <v>111</v>
      </c>
      <c r="K47" s="337" t="s">
        <v>688</v>
      </c>
      <c r="L47" s="334" t="s">
        <v>689</v>
      </c>
      <c r="M47" s="337" t="s">
        <v>690</v>
      </c>
      <c r="N47" s="324" t="s">
        <v>104</v>
      </c>
      <c r="O47" s="332">
        <f t="shared" ref="O47" si="107">IF(N47="ALTA",5,IF(N47="MEDIO ALTA",4,IF(N47="MEDIA",3,IF(N47="MEDIO BAJA",2,IF(N47="BAJA",1,0)))))</f>
        <v>3</v>
      </c>
      <c r="P47" s="324" t="s">
        <v>140</v>
      </c>
      <c r="Q47" s="332">
        <f t="shared" ref="Q47" si="108">IF(P47="ALTO",5,IF(P47="MEDIO-ALTO",4,IF(P47="MEDIO",3,IF(P47="MEDIO-BAJO",2,IF(P47="BAJO",1,0)))))</f>
        <v>3</v>
      </c>
      <c r="R47" s="332">
        <f t="shared" si="36"/>
        <v>9</v>
      </c>
      <c r="S47" s="128" t="s">
        <v>315</v>
      </c>
      <c r="T47" s="129">
        <f t="shared" si="1"/>
        <v>1</v>
      </c>
      <c r="U47" s="325">
        <f>ROUND(AVERAGEIF(T47:T49,"&gt;0"),0)</f>
        <v>1</v>
      </c>
      <c r="V47" s="325">
        <f>U47*0.6</f>
        <v>0.6</v>
      </c>
      <c r="W47" s="203" t="s">
        <v>703</v>
      </c>
      <c r="X47" s="324">
        <f t="shared" ref="X47" si="109">IF(S47="No_existen",5*$X$10,Y47*$X$10)</f>
        <v>0.15000000000000002</v>
      </c>
      <c r="Y47" s="329">
        <f t="shared" ref="Y47" si="110">ROUND(AVERAGEIF(Z47:Z49,"&gt;0"),0)</f>
        <v>3</v>
      </c>
      <c r="Z47" s="206">
        <f t="shared" si="2"/>
        <v>1</v>
      </c>
      <c r="AA47" s="203" t="s">
        <v>320</v>
      </c>
      <c r="AB47" s="203" t="s">
        <v>710</v>
      </c>
      <c r="AC47" s="329">
        <f t="shared" ref="AC47" si="111">IF(S47="No_existen",5*$AC$10,AD47*$AC$10)</f>
        <v>0.15</v>
      </c>
      <c r="AD47" s="325">
        <f>ROUND(AVERAGEIF(AE47:AE49,"&gt;0"),0)</f>
        <v>1</v>
      </c>
      <c r="AE47" s="202">
        <f t="shared" si="3"/>
        <v>1</v>
      </c>
      <c r="AF47" s="203" t="s">
        <v>295</v>
      </c>
      <c r="AG47" s="203" t="s">
        <v>712</v>
      </c>
      <c r="AH47" s="329">
        <f>IF(S47="No_existen",5*$AH$10,AI47*$AH$10)</f>
        <v>0.1</v>
      </c>
      <c r="AI47" s="325">
        <f t="shared" ref="AI47" si="112">ROUND(AVERAGEIF(AJ47:AJ49,"&gt;0"),0)</f>
        <v>1</v>
      </c>
      <c r="AJ47" s="202">
        <f t="shared" si="4"/>
        <v>1</v>
      </c>
      <c r="AK47" s="203" t="s">
        <v>292</v>
      </c>
      <c r="AL47" s="203" t="s">
        <v>300</v>
      </c>
      <c r="AM47" s="329">
        <f t="shared" ref="AM47" si="113">IF(S47="No_existen",5*$AM$10,AN47*$AM$10)</f>
        <v>0.1</v>
      </c>
      <c r="AN47" s="325">
        <f t="shared" ref="AN47" si="114">ROUND(AVERAGEIF(AO47:AO49,"&gt;0"),0)</f>
        <v>1</v>
      </c>
      <c r="AO47" s="202">
        <f t="shared" si="6"/>
        <v>1</v>
      </c>
      <c r="AP47" s="203" t="s">
        <v>614</v>
      </c>
      <c r="AQ47" s="325">
        <f t="shared" ref="AQ47" si="115">ROUND(AVERAGE(U47,Y47,AD47,AI47,AN47),0)</f>
        <v>1</v>
      </c>
      <c r="AR47" s="325" t="str">
        <f t="shared" ref="AR47" si="116">IF(AQ47&lt;1.5,"FUERTE",IF(AND(AQ47&gt;=1.5,AQ47&lt;2.5),"ACEPTABLE",IF(AQ47&gt;=5,"INEXISTENTE","DÉBIL")))</f>
        <v>FUERTE</v>
      </c>
      <c r="AS47" s="327">
        <f t="shared" ref="AS47" si="117">IF(R47=0,0,ROUND((R47*AQ47),0))</f>
        <v>9</v>
      </c>
      <c r="AT47" s="327" t="str">
        <f t="shared" ref="AT47" si="118">IF(AS47&gt;=36,"GRAVE", IF(AS47&lt;=10, "LEVE", "MODERADO"))</f>
        <v>LEVE</v>
      </c>
      <c r="AU47" s="334" t="s">
        <v>719</v>
      </c>
      <c r="AV47" s="335">
        <v>0</v>
      </c>
      <c r="AW47" s="203" t="s">
        <v>89</v>
      </c>
      <c r="AX47" s="203"/>
      <c r="AY47" s="130"/>
      <c r="AZ47" s="131"/>
      <c r="BA47" s="207"/>
      <c r="BB47" s="146"/>
      <c r="BC47" s="146"/>
      <c r="BD47" s="146"/>
      <c r="BE47" s="146"/>
      <c r="BF47" s="146"/>
      <c r="BG47" s="146"/>
      <c r="BH47" s="132"/>
    </row>
    <row r="48" spans="1:60" ht="64.5" hidden="1" customHeight="1" x14ac:dyDescent="0.2">
      <c r="A48" s="324"/>
      <c r="B48" s="324"/>
      <c r="C48" s="325"/>
      <c r="D48" s="336"/>
      <c r="E48" s="325"/>
      <c r="F48" s="324"/>
      <c r="G48" s="203"/>
      <c r="H48" s="203"/>
      <c r="I48" s="209"/>
      <c r="J48" s="324"/>
      <c r="K48" s="337"/>
      <c r="L48" s="334"/>
      <c r="M48" s="337"/>
      <c r="N48" s="324"/>
      <c r="O48" s="332"/>
      <c r="P48" s="324"/>
      <c r="Q48" s="332"/>
      <c r="R48" s="332"/>
      <c r="S48" s="128" t="s">
        <v>315</v>
      </c>
      <c r="T48" s="129">
        <f t="shared" si="1"/>
        <v>1</v>
      </c>
      <c r="U48" s="325"/>
      <c r="V48" s="325"/>
      <c r="W48" s="203" t="s">
        <v>704</v>
      </c>
      <c r="X48" s="324"/>
      <c r="Y48" s="329"/>
      <c r="Z48" s="206">
        <f t="shared" si="2"/>
        <v>4</v>
      </c>
      <c r="AA48" s="203" t="s">
        <v>318</v>
      </c>
      <c r="AB48" s="203"/>
      <c r="AC48" s="329"/>
      <c r="AD48" s="325"/>
      <c r="AE48" s="202">
        <f t="shared" si="3"/>
        <v>1</v>
      </c>
      <c r="AF48" s="203" t="s">
        <v>295</v>
      </c>
      <c r="AG48" s="203" t="s">
        <v>713</v>
      </c>
      <c r="AH48" s="329"/>
      <c r="AI48" s="325"/>
      <c r="AJ48" s="202">
        <f t="shared" si="4"/>
        <v>1</v>
      </c>
      <c r="AK48" s="203" t="s">
        <v>292</v>
      </c>
      <c r="AL48" s="203" t="s">
        <v>299</v>
      </c>
      <c r="AM48" s="329"/>
      <c r="AN48" s="325"/>
      <c r="AO48" s="202">
        <f t="shared" si="6"/>
        <v>1</v>
      </c>
      <c r="AP48" s="203" t="s">
        <v>614</v>
      </c>
      <c r="AQ48" s="325"/>
      <c r="AR48" s="325"/>
      <c r="AS48" s="327"/>
      <c r="AT48" s="327"/>
      <c r="AU48" s="334"/>
      <c r="AV48" s="334"/>
      <c r="AW48" s="203" t="s">
        <v>89</v>
      </c>
      <c r="AX48" s="203"/>
      <c r="AY48" s="130"/>
      <c r="AZ48" s="131"/>
      <c r="BA48" s="207"/>
      <c r="BB48" s="145"/>
      <c r="BC48" s="145"/>
      <c r="BD48" s="145"/>
      <c r="BE48" s="145"/>
      <c r="BF48" s="145"/>
      <c r="BG48" s="145"/>
      <c r="BH48" s="132"/>
    </row>
    <row r="49" spans="1:60" ht="64.5" hidden="1" customHeight="1" x14ac:dyDescent="0.2">
      <c r="A49" s="324"/>
      <c r="B49" s="324"/>
      <c r="C49" s="325"/>
      <c r="D49" s="336"/>
      <c r="E49" s="325"/>
      <c r="F49" s="324"/>
      <c r="G49" s="203"/>
      <c r="H49" s="203"/>
      <c r="I49" s="203"/>
      <c r="J49" s="324"/>
      <c r="K49" s="337"/>
      <c r="L49" s="334"/>
      <c r="M49" s="337"/>
      <c r="N49" s="324"/>
      <c r="O49" s="332"/>
      <c r="P49" s="324"/>
      <c r="Q49" s="332"/>
      <c r="R49" s="332"/>
      <c r="S49" s="128" t="s">
        <v>315</v>
      </c>
      <c r="T49" s="129">
        <f t="shared" si="1"/>
        <v>1</v>
      </c>
      <c r="U49" s="325"/>
      <c r="V49" s="325"/>
      <c r="W49" s="203" t="s">
        <v>705</v>
      </c>
      <c r="X49" s="324"/>
      <c r="Y49" s="329"/>
      <c r="Z49" s="206">
        <f t="shared" si="2"/>
        <v>4</v>
      </c>
      <c r="AA49" s="203" t="s">
        <v>318</v>
      </c>
      <c r="AB49" s="203"/>
      <c r="AC49" s="329"/>
      <c r="AD49" s="325"/>
      <c r="AE49" s="202">
        <f t="shared" si="3"/>
        <v>1</v>
      </c>
      <c r="AF49" s="203" t="s">
        <v>295</v>
      </c>
      <c r="AG49" s="203" t="s">
        <v>713</v>
      </c>
      <c r="AH49" s="329"/>
      <c r="AI49" s="325"/>
      <c r="AJ49" s="202">
        <f t="shared" si="4"/>
        <v>1</v>
      </c>
      <c r="AK49" s="203" t="s">
        <v>292</v>
      </c>
      <c r="AL49" s="203" t="s">
        <v>299</v>
      </c>
      <c r="AM49" s="329"/>
      <c r="AN49" s="325"/>
      <c r="AO49" s="202">
        <f t="shared" si="6"/>
        <v>1</v>
      </c>
      <c r="AP49" s="203" t="s">
        <v>614</v>
      </c>
      <c r="AQ49" s="325"/>
      <c r="AR49" s="325"/>
      <c r="AS49" s="327"/>
      <c r="AT49" s="327"/>
      <c r="AU49" s="334"/>
      <c r="AV49" s="334"/>
      <c r="AW49" s="203" t="s">
        <v>89</v>
      </c>
      <c r="AX49" s="203"/>
      <c r="AY49" s="130"/>
      <c r="AZ49" s="131"/>
      <c r="BA49" s="207"/>
      <c r="BB49" s="145"/>
      <c r="BC49" s="145"/>
      <c r="BD49" s="145"/>
      <c r="BE49" s="145"/>
      <c r="BF49" s="145"/>
      <c r="BG49" s="145"/>
      <c r="BH49" s="132"/>
    </row>
    <row r="50" spans="1:60" ht="64.5" hidden="1" customHeight="1" x14ac:dyDescent="0.2">
      <c r="A50" s="324">
        <v>14</v>
      </c>
      <c r="B50" s="324" t="s">
        <v>187</v>
      </c>
      <c r="C50" s="325" t="str">
        <f>+VLOOKUP(B50,$A$568:$B$606,2,0)</f>
        <v>JUAN PABLO TRUJILLO LEMUS</v>
      </c>
      <c r="D50" s="336" t="s">
        <v>164</v>
      </c>
      <c r="E50" s="325"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324" t="s">
        <v>265</v>
      </c>
      <c r="G50" s="203" t="s">
        <v>261</v>
      </c>
      <c r="H50" s="203" t="s">
        <v>41</v>
      </c>
      <c r="I50" s="203" t="s">
        <v>675</v>
      </c>
      <c r="J50" s="324" t="s">
        <v>107</v>
      </c>
      <c r="K50" s="334" t="s">
        <v>691</v>
      </c>
      <c r="L50" s="324" t="s">
        <v>692</v>
      </c>
      <c r="M50" s="324" t="s">
        <v>693</v>
      </c>
      <c r="N50" s="324" t="s">
        <v>104</v>
      </c>
      <c r="O50" s="332">
        <f t="shared" ref="O50" si="119">IF(N50="ALTA",5,IF(N50="MEDIO ALTA",4,IF(N50="MEDIA",3,IF(N50="MEDIO BAJA",2,IF(N50="BAJA",1,0)))))</f>
        <v>3</v>
      </c>
      <c r="P50" s="324" t="s">
        <v>140</v>
      </c>
      <c r="Q50" s="332">
        <f t="shared" ref="Q50" si="120">IF(P50="ALTO",5,IF(P50="MEDIO-ALTO",4,IF(P50="MEDIO",3,IF(P50="MEDIO-BAJO",2,IF(P50="BAJO",1,0)))))</f>
        <v>3</v>
      </c>
      <c r="R50" s="332">
        <f t="shared" si="36"/>
        <v>9</v>
      </c>
      <c r="S50" s="128" t="s">
        <v>315</v>
      </c>
      <c r="T50" s="129">
        <f t="shared" si="1"/>
        <v>1</v>
      </c>
      <c r="U50" s="325">
        <f>ROUND(AVERAGEIF(T50:T52,"&gt;0"),0)</f>
        <v>1</v>
      </c>
      <c r="V50" s="325">
        <f t="shared" ref="V50" si="121">U50*0.6</f>
        <v>0.6</v>
      </c>
      <c r="W50" s="203" t="s">
        <v>706</v>
      </c>
      <c r="X50" s="324">
        <f t="shared" ref="X50" si="122">IF(S50="No_existen",5*$X$10,Y50*$X$10)</f>
        <v>0.05</v>
      </c>
      <c r="Y50" s="329">
        <f>ROUND(AVERAGEIF(Z50:Z52,"&gt;0"),0)</f>
        <v>1</v>
      </c>
      <c r="Z50" s="206">
        <f t="shared" si="2"/>
        <v>1</v>
      </c>
      <c r="AA50" s="203" t="s">
        <v>320</v>
      </c>
      <c r="AB50" s="203" t="s">
        <v>709</v>
      </c>
      <c r="AC50" s="329">
        <f>IF(S50="No_existen",5*$AC$10,AD50*$AC$10)</f>
        <v>0.15</v>
      </c>
      <c r="AD50" s="325">
        <f t="shared" ref="AD50" si="123">ROUND(AVERAGEIF(AE50:AE52,"&gt;0"),0)</f>
        <v>1</v>
      </c>
      <c r="AE50" s="202">
        <f t="shared" si="3"/>
        <v>1</v>
      </c>
      <c r="AF50" s="203" t="s">
        <v>295</v>
      </c>
      <c r="AG50" s="203" t="s">
        <v>714</v>
      </c>
      <c r="AH50" s="329">
        <f t="shared" ref="AH50" si="124">IF(S50="No_existen",5*$AH$10,AI50*$AH$10)</f>
        <v>0.1</v>
      </c>
      <c r="AI50" s="325">
        <f>ROUND(AVERAGEIF(AJ50:AJ52,"&gt;0"),0)</f>
        <v>1</v>
      </c>
      <c r="AJ50" s="202">
        <f t="shared" si="4"/>
        <v>1</v>
      </c>
      <c r="AK50" s="203" t="s">
        <v>292</v>
      </c>
      <c r="AL50" s="203" t="s">
        <v>299</v>
      </c>
      <c r="AM50" s="329">
        <f t="shared" ref="AM50" si="125">IF(S50="No_existen",5*$AM$10,AN50*$AM$10)</f>
        <v>0.1</v>
      </c>
      <c r="AN50" s="325">
        <f t="shared" ref="AN50" si="126">ROUND(AVERAGEIF(AO50:AO52,"&gt;0"),0)</f>
        <v>1</v>
      </c>
      <c r="AO50" s="202">
        <f t="shared" si="6"/>
        <v>1</v>
      </c>
      <c r="AP50" s="203" t="s">
        <v>614</v>
      </c>
      <c r="AQ50" s="325">
        <f t="shared" ref="AQ50" si="127">ROUND(AVERAGE(U50,Y50,AD50,AI50,AN50),0)</f>
        <v>1</v>
      </c>
      <c r="AR50" s="325" t="str">
        <f t="shared" ref="AR50" si="128">IF(AQ50&lt;1.5,"FUERTE",IF(AND(AQ50&gt;=1.5,AQ50&lt;2.5),"ACEPTABLE",IF(AQ50&gt;=5,"INEXISTENTE","DÉBIL")))</f>
        <v>FUERTE</v>
      </c>
      <c r="AS50" s="327">
        <f t="shared" ref="AS50" si="129">IF(R50=0,0,ROUND((R50*AQ50),0))</f>
        <v>9</v>
      </c>
      <c r="AT50" s="327" t="str">
        <f t="shared" ref="AT50" si="130">IF(AS50&gt;=36,"GRAVE", IF(AS50&lt;=10, "LEVE", "MODERADO"))</f>
        <v>LEVE</v>
      </c>
      <c r="AU50" s="334" t="s">
        <v>720</v>
      </c>
      <c r="AV50" s="334" t="s">
        <v>721</v>
      </c>
      <c r="AW50" s="203" t="s">
        <v>89</v>
      </c>
      <c r="AX50" s="203"/>
      <c r="AY50" s="130"/>
      <c r="AZ50" s="131"/>
      <c r="BA50" s="207"/>
      <c r="BB50" s="146"/>
      <c r="BC50" s="146"/>
      <c r="BD50" s="146"/>
      <c r="BE50" s="146"/>
      <c r="BF50" s="146"/>
      <c r="BG50" s="146"/>
      <c r="BH50" s="132"/>
    </row>
    <row r="51" spans="1:60" ht="64.5" hidden="1" customHeight="1" x14ac:dyDescent="0.2">
      <c r="A51" s="324"/>
      <c r="B51" s="324"/>
      <c r="C51" s="325"/>
      <c r="D51" s="336"/>
      <c r="E51" s="325"/>
      <c r="F51" s="324"/>
      <c r="G51" s="203" t="s">
        <v>260</v>
      </c>
      <c r="H51" s="203" t="s">
        <v>37</v>
      </c>
      <c r="I51" s="203" t="s">
        <v>676</v>
      </c>
      <c r="J51" s="324"/>
      <c r="K51" s="334"/>
      <c r="L51" s="324"/>
      <c r="M51" s="324"/>
      <c r="N51" s="324"/>
      <c r="O51" s="332"/>
      <c r="P51" s="324"/>
      <c r="Q51" s="332"/>
      <c r="R51" s="332"/>
      <c r="S51" s="128"/>
      <c r="T51" s="129">
        <f t="shared" si="1"/>
        <v>0</v>
      </c>
      <c r="U51" s="325"/>
      <c r="V51" s="325"/>
      <c r="W51" s="203"/>
      <c r="X51" s="324"/>
      <c r="Y51" s="329"/>
      <c r="Z51" s="206">
        <f t="shared" si="2"/>
        <v>0</v>
      </c>
      <c r="AA51" s="203"/>
      <c r="AB51" s="203"/>
      <c r="AC51" s="329"/>
      <c r="AD51" s="325"/>
      <c r="AE51" s="202">
        <f t="shared" si="3"/>
        <v>0</v>
      </c>
      <c r="AF51" s="203"/>
      <c r="AG51" s="203"/>
      <c r="AH51" s="329"/>
      <c r="AI51" s="325"/>
      <c r="AJ51" s="202">
        <f t="shared" si="4"/>
        <v>0</v>
      </c>
      <c r="AK51" s="203"/>
      <c r="AL51" s="203"/>
      <c r="AM51" s="329"/>
      <c r="AN51" s="325"/>
      <c r="AO51" s="202">
        <f t="shared" si="6"/>
        <v>0</v>
      </c>
      <c r="AP51" s="203"/>
      <c r="AQ51" s="325"/>
      <c r="AR51" s="325"/>
      <c r="AS51" s="327"/>
      <c r="AT51" s="327"/>
      <c r="AU51" s="334"/>
      <c r="AV51" s="334"/>
      <c r="AW51" s="203" t="s">
        <v>89</v>
      </c>
      <c r="AX51" s="203"/>
      <c r="AY51" s="130"/>
      <c r="AZ51" s="131"/>
      <c r="BA51" s="207"/>
      <c r="BB51" s="145"/>
      <c r="BC51" s="145"/>
      <c r="BD51" s="145"/>
      <c r="BE51" s="145"/>
      <c r="BF51" s="145"/>
      <c r="BG51" s="145"/>
      <c r="BH51" s="132"/>
    </row>
    <row r="52" spans="1:60" ht="64.5" hidden="1" customHeight="1" x14ac:dyDescent="0.2">
      <c r="A52" s="324"/>
      <c r="B52" s="324"/>
      <c r="C52" s="325"/>
      <c r="D52" s="336"/>
      <c r="E52" s="325"/>
      <c r="F52" s="324"/>
      <c r="G52" s="203" t="s">
        <v>261</v>
      </c>
      <c r="H52" s="203" t="s">
        <v>262</v>
      </c>
      <c r="I52" s="203" t="s">
        <v>677</v>
      </c>
      <c r="J52" s="324"/>
      <c r="K52" s="334"/>
      <c r="L52" s="324"/>
      <c r="M52" s="324"/>
      <c r="N52" s="324"/>
      <c r="O52" s="332"/>
      <c r="P52" s="324"/>
      <c r="Q52" s="332"/>
      <c r="R52" s="332"/>
      <c r="S52" s="128"/>
      <c r="T52" s="129">
        <f t="shared" si="1"/>
        <v>0</v>
      </c>
      <c r="U52" s="325"/>
      <c r="V52" s="325"/>
      <c r="W52" s="203"/>
      <c r="X52" s="324"/>
      <c r="Y52" s="329"/>
      <c r="Z52" s="206">
        <f t="shared" si="2"/>
        <v>0</v>
      </c>
      <c r="AA52" s="203"/>
      <c r="AB52" s="203"/>
      <c r="AC52" s="329"/>
      <c r="AD52" s="325"/>
      <c r="AE52" s="202">
        <f t="shared" si="3"/>
        <v>0</v>
      </c>
      <c r="AF52" s="203"/>
      <c r="AG52" s="203"/>
      <c r="AH52" s="329"/>
      <c r="AI52" s="325"/>
      <c r="AJ52" s="202">
        <f t="shared" si="4"/>
        <v>0</v>
      </c>
      <c r="AK52" s="203"/>
      <c r="AL52" s="203"/>
      <c r="AM52" s="329"/>
      <c r="AN52" s="325"/>
      <c r="AO52" s="202">
        <f t="shared" si="6"/>
        <v>0</v>
      </c>
      <c r="AP52" s="203"/>
      <c r="AQ52" s="325"/>
      <c r="AR52" s="325"/>
      <c r="AS52" s="327"/>
      <c r="AT52" s="327"/>
      <c r="AU52" s="334"/>
      <c r="AV52" s="334"/>
      <c r="AW52" s="203" t="s">
        <v>89</v>
      </c>
      <c r="AX52" s="203"/>
      <c r="AY52" s="130"/>
      <c r="AZ52" s="131"/>
      <c r="BA52" s="207"/>
      <c r="BB52" s="145"/>
      <c r="BC52" s="145"/>
      <c r="BD52" s="145"/>
      <c r="BE52" s="145"/>
      <c r="BF52" s="145"/>
      <c r="BG52" s="145"/>
      <c r="BH52" s="132"/>
    </row>
    <row r="53" spans="1:60" ht="64.5" hidden="1" customHeight="1" x14ac:dyDescent="0.2">
      <c r="A53" s="324">
        <v>15</v>
      </c>
      <c r="B53" s="324" t="s">
        <v>187</v>
      </c>
      <c r="C53" s="325" t="str">
        <f>+VLOOKUP(B53,$A$568:$B$606,2,0)</f>
        <v>JUAN PABLO TRUJILLO LEMUS</v>
      </c>
      <c r="D53" s="336" t="s">
        <v>164</v>
      </c>
      <c r="E53" s="325"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324" t="s">
        <v>265</v>
      </c>
      <c r="G53" s="203" t="s">
        <v>260</v>
      </c>
      <c r="H53" s="203" t="s">
        <v>37</v>
      </c>
      <c r="I53" s="203" t="s">
        <v>678</v>
      </c>
      <c r="J53" s="324" t="s">
        <v>105</v>
      </c>
      <c r="K53" s="334" t="s">
        <v>694</v>
      </c>
      <c r="L53" s="324" t="s">
        <v>695</v>
      </c>
      <c r="M53" s="324" t="s">
        <v>696</v>
      </c>
      <c r="N53" s="324" t="s">
        <v>147</v>
      </c>
      <c r="O53" s="332">
        <f t="shared" ref="O53" si="131">IF(N53="ALTA",5,IF(N53="MEDIO ALTA",4,IF(N53="MEDIA",3,IF(N53="MEDIO BAJA",2,IF(N53="BAJA",1,0)))))</f>
        <v>2</v>
      </c>
      <c r="P53" s="324" t="s">
        <v>140</v>
      </c>
      <c r="Q53" s="332">
        <f t="shared" ref="Q53" si="132">IF(P53="ALTO",5,IF(P53="MEDIO-ALTO",4,IF(P53="MEDIO",3,IF(P53="MEDIO-BAJO",2,IF(P53="BAJO",1,0)))))</f>
        <v>3</v>
      </c>
      <c r="R53" s="332">
        <f t="shared" si="36"/>
        <v>6</v>
      </c>
      <c r="S53" s="128" t="s">
        <v>315</v>
      </c>
      <c r="T53" s="129">
        <f t="shared" si="1"/>
        <v>1</v>
      </c>
      <c r="U53" s="325">
        <f>ROUND(AVERAGEIF(T53:T55,"&gt;0"),0)</f>
        <v>1</v>
      </c>
      <c r="V53" s="325">
        <f>U53*0.6</f>
        <v>0.6</v>
      </c>
      <c r="W53" s="203" t="s">
        <v>707</v>
      </c>
      <c r="X53" s="324">
        <f>IF(S53="No_existen",5*$X$10,Y53*$X$10)</f>
        <v>0.1</v>
      </c>
      <c r="Y53" s="329">
        <f t="shared" ref="Y53" si="133">ROUND(AVERAGEIF(Z53:Z55,"&gt;0"),0)</f>
        <v>2</v>
      </c>
      <c r="Z53" s="206">
        <f t="shared" si="2"/>
        <v>2</v>
      </c>
      <c r="AA53" s="203" t="s">
        <v>319</v>
      </c>
      <c r="AB53" s="203"/>
      <c r="AC53" s="329">
        <f t="shared" ref="AC53" si="134">IF(S53="No_existen",5*$AC$10,AD53*$AC$10)</f>
        <v>0.15</v>
      </c>
      <c r="AD53" s="325">
        <f>ROUND(AVERAGEIF(AE53:AE55,"&gt;0"),0)</f>
        <v>1</v>
      </c>
      <c r="AE53" s="202">
        <f t="shared" si="3"/>
        <v>1</v>
      </c>
      <c r="AF53" s="203" t="s">
        <v>295</v>
      </c>
      <c r="AG53" s="203" t="s">
        <v>715</v>
      </c>
      <c r="AH53" s="329">
        <f>IF(S53="No_existen",5*$AH$10,AI53*$AH$10)</f>
        <v>0.1</v>
      </c>
      <c r="AI53" s="325">
        <f t="shared" ref="AI53" si="135">ROUND(AVERAGEIF(AJ53:AJ55,"&gt;0"),0)</f>
        <v>1</v>
      </c>
      <c r="AJ53" s="202">
        <f t="shared" si="4"/>
        <v>1</v>
      </c>
      <c r="AK53" s="203" t="s">
        <v>292</v>
      </c>
      <c r="AL53" s="203" t="s">
        <v>299</v>
      </c>
      <c r="AM53" s="329">
        <f>IF(S53="No_existen",5*$AM$10,AN53*$AM$10)</f>
        <v>0.1</v>
      </c>
      <c r="AN53" s="325">
        <f>ROUND(AVERAGEIF(AO53:AO55,"&gt;0"),0)</f>
        <v>1</v>
      </c>
      <c r="AO53" s="202">
        <f t="shared" si="6"/>
        <v>1</v>
      </c>
      <c r="AP53" s="203" t="s">
        <v>614</v>
      </c>
      <c r="AQ53" s="325">
        <f>ROUND(AVERAGE(U53,Y53,AD53,AI53,AN53),0)</f>
        <v>1</v>
      </c>
      <c r="AR53" s="325" t="str">
        <f>IF(AQ53&lt;1.5,"FUERTE",IF(AND(AQ53&gt;=1.5,AQ53&lt;2.5),"ACEPTABLE",IF(AQ53&gt;=5,"INEXISTENTE","DÉBIL")))</f>
        <v>FUERTE</v>
      </c>
      <c r="AS53" s="327">
        <f>IF(R53=0,0,ROUND((R53*AQ53),0))</f>
        <v>6</v>
      </c>
      <c r="AT53" s="327" t="str">
        <f>IF(AS53&gt;=36,"GRAVE", IF(AS53&lt;=10, "LEVE", "MODERADO"))</f>
        <v>LEVE</v>
      </c>
      <c r="AU53" s="334" t="s">
        <v>722</v>
      </c>
      <c r="AV53" s="334" t="s">
        <v>723</v>
      </c>
      <c r="AW53" s="203" t="s">
        <v>89</v>
      </c>
      <c r="AX53" s="203"/>
      <c r="AY53" s="130"/>
      <c r="AZ53" s="131"/>
      <c r="BA53" s="207"/>
      <c r="BB53" s="146"/>
      <c r="BC53" s="146"/>
      <c r="BD53" s="146"/>
      <c r="BE53" s="146"/>
      <c r="BF53" s="146"/>
      <c r="BG53" s="146"/>
      <c r="BH53" s="132"/>
    </row>
    <row r="54" spans="1:60" ht="64.5" hidden="1" customHeight="1" x14ac:dyDescent="0.2">
      <c r="A54" s="324"/>
      <c r="B54" s="324"/>
      <c r="C54" s="325"/>
      <c r="D54" s="336"/>
      <c r="E54" s="325"/>
      <c r="F54" s="324"/>
      <c r="G54" s="203" t="s">
        <v>260</v>
      </c>
      <c r="H54" s="203" t="s">
        <v>37</v>
      </c>
      <c r="I54" s="203" t="s">
        <v>679</v>
      </c>
      <c r="J54" s="324"/>
      <c r="K54" s="334"/>
      <c r="L54" s="324"/>
      <c r="M54" s="324"/>
      <c r="N54" s="324"/>
      <c r="O54" s="332"/>
      <c r="P54" s="324"/>
      <c r="Q54" s="332"/>
      <c r="R54" s="332"/>
      <c r="S54" s="128"/>
      <c r="T54" s="129">
        <f t="shared" si="1"/>
        <v>0</v>
      </c>
      <c r="U54" s="325"/>
      <c r="V54" s="325"/>
      <c r="W54" s="203"/>
      <c r="X54" s="324"/>
      <c r="Y54" s="329"/>
      <c r="Z54" s="206">
        <f t="shared" si="2"/>
        <v>0</v>
      </c>
      <c r="AA54" s="203"/>
      <c r="AB54" s="203"/>
      <c r="AC54" s="329"/>
      <c r="AD54" s="325"/>
      <c r="AE54" s="202">
        <f t="shared" si="3"/>
        <v>0</v>
      </c>
      <c r="AF54" s="203"/>
      <c r="AG54" s="203"/>
      <c r="AH54" s="329"/>
      <c r="AI54" s="325"/>
      <c r="AJ54" s="202">
        <f t="shared" si="4"/>
        <v>0</v>
      </c>
      <c r="AK54" s="203"/>
      <c r="AL54" s="203"/>
      <c r="AM54" s="329"/>
      <c r="AN54" s="325"/>
      <c r="AO54" s="202">
        <f t="shared" si="6"/>
        <v>0</v>
      </c>
      <c r="AP54" s="203"/>
      <c r="AQ54" s="325"/>
      <c r="AR54" s="325"/>
      <c r="AS54" s="327"/>
      <c r="AT54" s="327"/>
      <c r="AU54" s="334"/>
      <c r="AV54" s="334"/>
      <c r="AW54" s="203" t="s">
        <v>89</v>
      </c>
      <c r="AX54" s="203"/>
      <c r="AY54" s="130"/>
      <c r="AZ54" s="131"/>
      <c r="BA54" s="207"/>
      <c r="BB54" s="145"/>
      <c r="BC54" s="145"/>
      <c r="BD54" s="145"/>
      <c r="BE54" s="145"/>
      <c r="BF54" s="145"/>
      <c r="BG54" s="145"/>
      <c r="BH54" s="132"/>
    </row>
    <row r="55" spans="1:60" ht="64.5" hidden="1" customHeight="1" x14ac:dyDescent="0.2">
      <c r="A55" s="324"/>
      <c r="B55" s="324"/>
      <c r="C55" s="325"/>
      <c r="D55" s="336"/>
      <c r="E55" s="325"/>
      <c r="F55" s="324"/>
      <c r="G55" s="203" t="s">
        <v>260</v>
      </c>
      <c r="H55" s="203" t="s">
        <v>36</v>
      </c>
      <c r="I55" s="203" t="s">
        <v>680</v>
      </c>
      <c r="J55" s="324"/>
      <c r="K55" s="334"/>
      <c r="L55" s="324"/>
      <c r="M55" s="324"/>
      <c r="N55" s="324"/>
      <c r="O55" s="332"/>
      <c r="P55" s="324"/>
      <c r="Q55" s="332"/>
      <c r="R55" s="332"/>
      <c r="S55" s="128"/>
      <c r="T55" s="129">
        <f t="shared" si="1"/>
        <v>0</v>
      </c>
      <c r="U55" s="325"/>
      <c r="V55" s="325"/>
      <c r="W55" s="203"/>
      <c r="X55" s="324"/>
      <c r="Y55" s="329"/>
      <c r="Z55" s="206">
        <f t="shared" si="2"/>
        <v>0</v>
      </c>
      <c r="AA55" s="203"/>
      <c r="AB55" s="203"/>
      <c r="AC55" s="329"/>
      <c r="AD55" s="325"/>
      <c r="AE55" s="202">
        <f t="shared" si="3"/>
        <v>0</v>
      </c>
      <c r="AF55" s="203"/>
      <c r="AG55" s="203"/>
      <c r="AH55" s="329"/>
      <c r="AI55" s="325"/>
      <c r="AJ55" s="202">
        <f t="shared" si="4"/>
        <v>0</v>
      </c>
      <c r="AK55" s="203"/>
      <c r="AL55" s="203"/>
      <c r="AM55" s="329"/>
      <c r="AN55" s="325"/>
      <c r="AO55" s="202">
        <f t="shared" si="6"/>
        <v>0</v>
      </c>
      <c r="AP55" s="203"/>
      <c r="AQ55" s="325"/>
      <c r="AR55" s="325"/>
      <c r="AS55" s="327"/>
      <c r="AT55" s="327"/>
      <c r="AU55" s="334"/>
      <c r="AV55" s="334"/>
      <c r="AW55" s="203" t="s">
        <v>89</v>
      </c>
      <c r="AX55" s="203"/>
      <c r="AY55" s="130"/>
      <c r="AZ55" s="131"/>
      <c r="BA55" s="207"/>
      <c r="BB55" s="146"/>
      <c r="BC55" s="146"/>
      <c r="BD55" s="146"/>
      <c r="BE55" s="146"/>
      <c r="BF55" s="146"/>
      <c r="BG55" s="146"/>
      <c r="BH55" s="132"/>
    </row>
    <row r="56" spans="1:60" ht="64.5" hidden="1" customHeight="1" x14ac:dyDescent="0.2">
      <c r="A56" s="324">
        <v>16</v>
      </c>
      <c r="B56" s="324" t="s">
        <v>187</v>
      </c>
      <c r="C56" s="325" t="str">
        <f>+VLOOKUP(B56,$A$568:$B$606,2,0)</f>
        <v>JUAN PABLO TRUJILLO LEMUS</v>
      </c>
      <c r="D56" s="336" t="s">
        <v>162</v>
      </c>
      <c r="E56" s="325"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324" t="s">
        <v>265</v>
      </c>
      <c r="G56" s="203" t="s">
        <v>261</v>
      </c>
      <c r="H56" s="203" t="s">
        <v>262</v>
      </c>
      <c r="I56" s="203" t="s">
        <v>681</v>
      </c>
      <c r="J56" s="324" t="s">
        <v>109</v>
      </c>
      <c r="K56" s="324" t="s">
        <v>697</v>
      </c>
      <c r="L56" s="324" t="s">
        <v>698</v>
      </c>
      <c r="M56" s="324" t="s">
        <v>699</v>
      </c>
      <c r="N56" s="324" t="s">
        <v>104</v>
      </c>
      <c r="O56" s="332">
        <f t="shared" ref="O56" si="136">IF(N56="ALTA",5,IF(N56="MEDIO ALTA",4,IF(N56="MEDIA",3,IF(N56="MEDIO BAJA",2,IF(N56="BAJA",1,0)))))</f>
        <v>3</v>
      </c>
      <c r="P56" s="324" t="s">
        <v>140</v>
      </c>
      <c r="Q56" s="332">
        <f t="shared" ref="Q56" si="137">IF(P56="ALTO",5,IF(P56="MEDIO-ALTO",4,IF(P56="MEDIO",3,IF(P56="MEDIO-BAJO",2,IF(P56="BAJO",1,0)))))</f>
        <v>3</v>
      </c>
      <c r="R56" s="332">
        <f t="shared" si="36"/>
        <v>9</v>
      </c>
      <c r="S56" s="128" t="s">
        <v>315</v>
      </c>
      <c r="T56" s="129">
        <f t="shared" si="1"/>
        <v>1</v>
      </c>
      <c r="U56" s="325">
        <f>ROUND(AVERAGEIF(T56:T58,"&gt;0"),0)</f>
        <v>1</v>
      </c>
      <c r="V56" s="325">
        <f>U56*0.6</f>
        <v>0.6</v>
      </c>
      <c r="W56" s="203" t="s">
        <v>708</v>
      </c>
      <c r="X56" s="324">
        <f t="shared" ref="X56" si="138">IF(S56="No_existen",5*$X$10,Y56*$X$10)</f>
        <v>0.2</v>
      </c>
      <c r="Y56" s="329">
        <f>ROUND(AVERAGEIF(Z56:Z58,"&gt;0"),0)</f>
        <v>4</v>
      </c>
      <c r="Z56" s="206">
        <f t="shared" si="2"/>
        <v>4</v>
      </c>
      <c r="AA56" s="203" t="s">
        <v>318</v>
      </c>
      <c r="AB56" s="203"/>
      <c r="AC56" s="329">
        <f t="shared" ref="AC56" si="139">IF(S56="No_existen",5*$AC$10,AD56*$AC$10)</f>
        <v>0.15</v>
      </c>
      <c r="AD56" s="325">
        <f t="shared" ref="AD56" si="140">ROUND(AVERAGEIF(AE56:AE58,"&gt;0"),0)</f>
        <v>1</v>
      </c>
      <c r="AE56" s="202">
        <f t="shared" si="3"/>
        <v>1</v>
      </c>
      <c r="AF56" s="203" t="s">
        <v>295</v>
      </c>
      <c r="AG56" s="203" t="s">
        <v>714</v>
      </c>
      <c r="AH56" s="329">
        <f t="shared" ref="AH56" si="141">IF(S56="No_existen",5*$AH$10,AI56*$AH$10)</f>
        <v>0.1</v>
      </c>
      <c r="AI56" s="325">
        <f t="shared" ref="AI56" si="142">ROUND(AVERAGEIF(AJ56:AJ58,"&gt;0"),0)</f>
        <v>1</v>
      </c>
      <c r="AJ56" s="202">
        <f t="shared" si="4"/>
        <v>1</v>
      </c>
      <c r="AK56" s="203" t="s">
        <v>292</v>
      </c>
      <c r="AL56" s="203" t="s">
        <v>300</v>
      </c>
      <c r="AM56" s="329">
        <f t="shared" ref="AM56" si="143">IF(S56="No_existen",5*$AM$10,AN56*$AM$10)</f>
        <v>0.4</v>
      </c>
      <c r="AN56" s="325">
        <f t="shared" ref="AN56" si="144">ROUND(AVERAGEIF(AO56:AO58,"&gt;0"),0)</f>
        <v>4</v>
      </c>
      <c r="AO56" s="202">
        <f t="shared" si="6"/>
        <v>4</v>
      </c>
      <c r="AP56" s="203" t="s">
        <v>613</v>
      </c>
      <c r="AQ56" s="325">
        <f t="shared" ref="AQ56" si="145">ROUND(AVERAGE(U56,Y56,AD56,AI56,AN56),0)</f>
        <v>2</v>
      </c>
      <c r="AR56" s="325" t="str">
        <f t="shared" ref="AR56" si="146">IF(AQ56&lt;1.5,"FUERTE",IF(AND(AQ56&gt;=1.5,AQ56&lt;2.5),"ACEPTABLE",IF(AQ56&gt;=5,"INEXISTENTE","DÉBIL")))</f>
        <v>ACEPTABLE</v>
      </c>
      <c r="AS56" s="327">
        <f t="shared" ref="AS56" si="147">IF(R56=0,0,ROUND((R56*AQ56),0))</f>
        <v>18</v>
      </c>
      <c r="AT56" s="327" t="str">
        <f t="shared" ref="AT56" si="148">IF(AS56&gt;=36,"GRAVE", IF(AS56&lt;=10, "LEVE", "MODERADO"))</f>
        <v>MODERADO</v>
      </c>
      <c r="AU56" s="334" t="s">
        <v>724</v>
      </c>
      <c r="AV56" s="334"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324"/>
      <c r="B57" s="324"/>
      <c r="C57" s="325"/>
      <c r="D57" s="336"/>
      <c r="E57" s="325"/>
      <c r="F57" s="324"/>
      <c r="G57" s="203"/>
      <c r="H57" s="203"/>
      <c r="I57" s="127"/>
      <c r="J57" s="324"/>
      <c r="K57" s="324"/>
      <c r="L57" s="324"/>
      <c r="M57" s="324"/>
      <c r="N57" s="324"/>
      <c r="O57" s="332"/>
      <c r="P57" s="324"/>
      <c r="Q57" s="332"/>
      <c r="R57" s="332"/>
      <c r="S57" s="128"/>
      <c r="T57" s="129">
        <f t="shared" si="1"/>
        <v>0</v>
      </c>
      <c r="U57" s="325"/>
      <c r="V57" s="325"/>
      <c r="W57" s="203"/>
      <c r="X57" s="324"/>
      <c r="Y57" s="329"/>
      <c r="Z57" s="206">
        <f t="shared" si="2"/>
        <v>0</v>
      </c>
      <c r="AA57" s="203"/>
      <c r="AB57" s="203"/>
      <c r="AC57" s="329"/>
      <c r="AD57" s="325"/>
      <c r="AE57" s="202">
        <f t="shared" si="3"/>
        <v>0</v>
      </c>
      <c r="AF57" s="203"/>
      <c r="AG57" s="203"/>
      <c r="AH57" s="329"/>
      <c r="AI57" s="325"/>
      <c r="AJ57" s="202">
        <f t="shared" si="4"/>
        <v>0</v>
      </c>
      <c r="AK57" s="203"/>
      <c r="AL57" s="203"/>
      <c r="AM57" s="329"/>
      <c r="AN57" s="325"/>
      <c r="AO57" s="202">
        <f t="shared" si="6"/>
        <v>0</v>
      </c>
      <c r="AP57" s="203"/>
      <c r="AQ57" s="325"/>
      <c r="AR57" s="325"/>
      <c r="AS57" s="327"/>
      <c r="AT57" s="327"/>
      <c r="AU57" s="334"/>
      <c r="AV57" s="334"/>
      <c r="AW57" s="203"/>
      <c r="AX57" s="203"/>
      <c r="AY57" s="130"/>
      <c r="AZ57" s="131"/>
      <c r="BA57" s="207"/>
      <c r="BB57" s="145"/>
      <c r="BC57" s="145"/>
      <c r="BD57" s="145"/>
      <c r="BE57" s="145"/>
      <c r="BF57" s="145"/>
      <c r="BG57" s="145"/>
      <c r="BH57" s="132"/>
    </row>
    <row r="58" spans="1:60" ht="64.5" hidden="1" customHeight="1" x14ac:dyDescent="0.2">
      <c r="A58" s="324"/>
      <c r="B58" s="324"/>
      <c r="C58" s="325"/>
      <c r="D58" s="336"/>
      <c r="E58" s="325"/>
      <c r="F58" s="324"/>
      <c r="G58" s="203"/>
      <c r="H58" s="203"/>
      <c r="I58" s="127"/>
      <c r="J58" s="324"/>
      <c r="K58" s="324"/>
      <c r="L58" s="324"/>
      <c r="M58" s="324"/>
      <c r="N58" s="324"/>
      <c r="O58" s="332"/>
      <c r="P58" s="324"/>
      <c r="Q58" s="332"/>
      <c r="R58" s="332"/>
      <c r="S58" s="128"/>
      <c r="T58" s="129">
        <f t="shared" si="1"/>
        <v>0</v>
      </c>
      <c r="U58" s="325"/>
      <c r="V58" s="325"/>
      <c r="W58" s="203"/>
      <c r="X58" s="324"/>
      <c r="Y58" s="329"/>
      <c r="Z58" s="206">
        <f t="shared" si="2"/>
        <v>0</v>
      </c>
      <c r="AA58" s="203"/>
      <c r="AB58" s="203"/>
      <c r="AC58" s="329"/>
      <c r="AD58" s="325"/>
      <c r="AE58" s="202">
        <f t="shared" si="3"/>
        <v>0</v>
      </c>
      <c r="AF58" s="203"/>
      <c r="AG58" s="203"/>
      <c r="AH58" s="329"/>
      <c r="AI58" s="325"/>
      <c r="AJ58" s="202">
        <f t="shared" si="4"/>
        <v>0</v>
      </c>
      <c r="AK58" s="203"/>
      <c r="AL58" s="203"/>
      <c r="AM58" s="329"/>
      <c r="AN58" s="325"/>
      <c r="AO58" s="202">
        <f t="shared" si="6"/>
        <v>0</v>
      </c>
      <c r="AP58" s="203"/>
      <c r="AQ58" s="325"/>
      <c r="AR58" s="325"/>
      <c r="AS58" s="327"/>
      <c r="AT58" s="327"/>
      <c r="AU58" s="334"/>
      <c r="AV58" s="334"/>
      <c r="AW58" s="203"/>
      <c r="AX58" s="203"/>
      <c r="AY58" s="130"/>
      <c r="AZ58" s="131"/>
      <c r="BA58" s="207"/>
      <c r="BB58" s="146"/>
      <c r="BC58" s="146"/>
      <c r="BD58" s="146"/>
      <c r="BE58" s="146"/>
      <c r="BF58" s="146"/>
      <c r="BG58" s="146"/>
      <c r="BH58" s="132"/>
    </row>
    <row r="59" spans="1:60" ht="64.5" hidden="1" customHeight="1" x14ac:dyDescent="0.2">
      <c r="A59" s="324">
        <v>17</v>
      </c>
      <c r="B59" s="324" t="s">
        <v>189</v>
      </c>
      <c r="C59" s="325" t="str">
        <f>+VLOOKUP(B59,$A$568:$B$606,2,0)</f>
        <v>JORGE AUGUSTO MONTOYA ARANGO</v>
      </c>
      <c r="D59" s="336" t="s">
        <v>150</v>
      </c>
      <c r="E59" s="325"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324" t="s">
        <v>265</v>
      </c>
      <c r="G59" s="203" t="s">
        <v>260</v>
      </c>
      <c r="H59" s="203" t="s">
        <v>35</v>
      </c>
      <c r="I59" s="127" t="s">
        <v>731</v>
      </c>
      <c r="J59" s="324" t="s">
        <v>111</v>
      </c>
      <c r="K59" s="337" t="s">
        <v>749</v>
      </c>
      <c r="L59" s="337" t="s">
        <v>750</v>
      </c>
      <c r="M59" s="337" t="s">
        <v>751</v>
      </c>
      <c r="N59" s="324" t="s">
        <v>104</v>
      </c>
      <c r="O59" s="332">
        <f t="shared" ref="O59" si="149">IF(N59="ALTA",5,IF(N59="MEDIO ALTA",4,IF(N59="MEDIA",3,IF(N59="MEDIO BAJA",2,IF(N59="BAJA",1,0)))))</f>
        <v>3</v>
      </c>
      <c r="P59" s="324" t="s">
        <v>209</v>
      </c>
      <c r="Q59" s="332">
        <f t="shared" ref="Q59" si="150">IF(P59="ALTO",5,IF(P59="MEDIO-ALTO",4,IF(P59="MEDIO",3,IF(P59="MEDIO-BAJO",2,IF(P59="BAJO",1,0)))))</f>
        <v>4</v>
      </c>
      <c r="R59" s="332">
        <f t="shared" si="36"/>
        <v>12</v>
      </c>
      <c r="S59" s="128" t="s">
        <v>386</v>
      </c>
      <c r="T59" s="129">
        <f t="shared" si="1"/>
        <v>4</v>
      </c>
      <c r="U59" s="325">
        <f>ROUND(AVERAGEIF(T59:T61,"&gt;0"),0)</f>
        <v>3</v>
      </c>
      <c r="V59" s="325">
        <f>U59*0.6</f>
        <v>1.7999999999999998</v>
      </c>
      <c r="W59" s="203" t="s">
        <v>773</v>
      </c>
      <c r="X59" s="324">
        <f t="shared" ref="X59" si="151">IF(S59="No_existen",5*$X$10,Y59*$X$10)</f>
        <v>0.15000000000000002</v>
      </c>
      <c r="Y59" s="329">
        <f t="shared" ref="Y59" si="152">ROUND(AVERAGEIF(Z59:Z61,"&gt;0"),0)</f>
        <v>3</v>
      </c>
      <c r="Z59" s="206">
        <f t="shared" si="2"/>
        <v>2</v>
      </c>
      <c r="AA59" s="203" t="s">
        <v>319</v>
      </c>
      <c r="AB59" s="203"/>
      <c r="AC59" s="329">
        <f t="shared" ref="AC59" si="153">IF(S59="No_existen",5*$AC$10,AD59*$AC$10)</f>
        <v>0.15</v>
      </c>
      <c r="AD59" s="325">
        <f>ROUND(AVERAGEIF(AE59:AE61,"&gt;0"),0)</f>
        <v>1</v>
      </c>
      <c r="AE59" s="202">
        <f t="shared" si="3"/>
        <v>1</v>
      </c>
      <c r="AF59" s="203" t="s">
        <v>295</v>
      </c>
      <c r="AG59" s="203" t="s">
        <v>793</v>
      </c>
      <c r="AH59" s="329">
        <f t="shared" ref="AH59" si="154">IF(S59="No_existen",5*$AH$10,AI59*$AH$10)</f>
        <v>0.1</v>
      </c>
      <c r="AI59" s="325">
        <f t="shared" ref="AI59" si="155">ROUND(AVERAGEIF(AJ59:AJ61,"&gt;0"),0)</f>
        <v>1</v>
      </c>
      <c r="AJ59" s="202">
        <f t="shared" si="4"/>
        <v>1</v>
      </c>
      <c r="AK59" s="203" t="s">
        <v>292</v>
      </c>
      <c r="AL59" s="203" t="s">
        <v>300</v>
      </c>
      <c r="AM59" s="329">
        <f t="shared" ref="AM59" si="156">IF(S59="No_existen",5*$AM$10,AN59*$AM$10)</f>
        <v>0.4</v>
      </c>
      <c r="AN59" s="325">
        <f t="shared" ref="AN59" si="157">ROUND(AVERAGEIF(AO59:AO61,"&gt;0"),0)</f>
        <v>4</v>
      </c>
      <c r="AO59" s="202">
        <f t="shared" si="6"/>
        <v>4</v>
      </c>
      <c r="AP59" s="203" t="s">
        <v>613</v>
      </c>
      <c r="AQ59" s="325">
        <f t="shared" ref="AQ59" si="158">ROUND(AVERAGE(U59,Y59,AD59,AI59,AN59),0)</f>
        <v>2</v>
      </c>
      <c r="AR59" s="325" t="str">
        <f t="shared" ref="AR59" si="159">IF(AQ59&lt;1.5,"FUERTE",IF(AND(AQ59&gt;=1.5,AQ59&lt;2.5),"ACEPTABLE",IF(AQ59&gt;=5,"INEXISTENTE","DÉBIL")))</f>
        <v>ACEPTABLE</v>
      </c>
      <c r="AS59" s="327">
        <f t="shared" ref="AS59" si="160">IF(R59=0,0,ROUND((R59*AQ59),0))</f>
        <v>24</v>
      </c>
      <c r="AT59" s="327" t="str">
        <f t="shared" ref="AT59" si="161">IF(AS59&gt;=36,"GRAVE", IF(AS59&lt;=10, "LEVE", "MODERADO"))</f>
        <v>MODERADO</v>
      </c>
      <c r="AU59" s="337" t="s">
        <v>806</v>
      </c>
      <c r="AV59" s="338"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324"/>
      <c r="B60" s="324"/>
      <c r="C60" s="325"/>
      <c r="D60" s="336"/>
      <c r="E60" s="325"/>
      <c r="F60" s="324"/>
      <c r="G60" s="203" t="s">
        <v>260</v>
      </c>
      <c r="H60" s="203" t="s">
        <v>35</v>
      </c>
      <c r="I60" s="127" t="s">
        <v>732</v>
      </c>
      <c r="J60" s="324"/>
      <c r="K60" s="337"/>
      <c r="L60" s="337"/>
      <c r="M60" s="337"/>
      <c r="N60" s="324"/>
      <c r="O60" s="332"/>
      <c r="P60" s="324"/>
      <c r="Q60" s="332"/>
      <c r="R60" s="332"/>
      <c r="S60" s="128" t="s">
        <v>314</v>
      </c>
      <c r="T60" s="129">
        <f t="shared" si="1"/>
        <v>2</v>
      </c>
      <c r="U60" s="325"/>
      <c r="V60" s="325"/>
      <c r="W60" s="203" t="s">
        <v>774</v>
      </c>
      <c r="X60" s="324"/>
      <c r="Y60" s="329"/>
      <c r="Z60" s="206">
        <f t="shared" si="2"/>
        <v>4</v>
      </c>
      <c r="AA60" s="203" t="s">
        <v>318</v>
      </c>
      <c r="AB60" s="203"/>
      <c r="AC60" s="329"/>
      <c r="AD60" s="325"/>
      <c r="AE60" s="202">
        <f t="shared" si="3"/>
        <v>1</v>
      </c>
      <c r="AF60" s="203" t="s">
        <v>295</v>
      </c>
      <c r="AG60" s="203" t="s">
        <v>794</v>
      </c>
      <c r="AH60" s="329"/>
      <c r="AI60" s="325"/>
      <c r="AJ60" s="202">
        <f t="shared" si="4"/>
        <v>1</v>
      </c>
      <c r="AK60" s="203" t="s">
        <v>292</v>
      </c>
      <c r="AL60" s="203" t="s">
        <v>300</v>
      </c>
      <c r="AM60" s="329"/>
      <c r="AN60" s="325"/>
      <c r="AO60" s="202">
        <f t="shared" si="6"/>
        <v>4</v>
      </c>
      <c r="AP60" s="203" t="s">
        <v>613</v>
      </c>
      <c r="AQ60" s="325"/>
      <c r="AR60" s="325"/>
      <c r="AS60" s="327"/>
      <c r="AT60" s="327"/>
      <c r="AU60" s="337"/>
      <c r="AV60" s="337"/>
      <c r="AW60" s="203" t="s">
        <v>92</v>
      </c>
      <c r="AX60" s="203" t="s">
        <v>824</v>
      </c>
      <c r="AY60" s="130">
        <v>45641</v>
      </c>
      <c r="AZ60" s="131"/>
      <c r="BA60" s="201" t="s">
        <v>227</v>
      </c>
      <c r="BB60" s="145"/>
      <c r="BC60" s="145"/>
      <c r="BD60" s="145"/>
      <c r="BE60" s="145"/>
      <c r="BF60" s="145"/>
      <c r="BG60" s="145"/>
      <c r="BH60" s="132"/>
    </row>
    <row r="61" spans="1:60" ht="64.5" hidden="1" customHeight="1" x14ac:dyDescent="0.2">
      <c r="A61" s="324"/>
      <c r="B61" s="324"/>
      <c r="C61" s="325"/>
      <c r="D61" s="336"/>
      <c r="E61" s="325"/>
      <c r="F61" s="324"/>
      <c r="G61" s="203" t="s">
        <v>260</v>
      </c>
      <c r="H61" s="203" t="s">
        <v>35</v>
      </c>
      <c r="I61" s="128" t="s">
        <v>733</v>
      </c>
      <c r="J61" s="324"/>
      <c r="K61" s="337"/>
      <c r="L61" s="337"/>
      <c r="M61" s="337"/>
      <c r="N61" s="324"/>
      <c r="O61" s="332"/>
      <c r="P61" s="324"/>
      <c r="Q61" s="332"/>
      <c r="R61" s="332"/>
      <c r="S61" s="128" t="s">
        <v>321</v>
      </c>
      <c r="T61" s="129">
        <f t="shared" si="1"/>
        <v>3</v>
      </c>
      <c r="U61" s="325"/>
      <c r="V61" s="325"/>
      <c r="W61" s="203" t="s">
        <v>775</v>
      </c>
      <c r="X61" s="324"/>
      <c r="Y61" s="329"/>
      <c r="Z61" s="206">
        <f t="shared" si="2"/>
        <v>4</v>
      </c>
      <c r="AA61" s="203" t="s">
        <v>318</v>
      </c>
      <c r="AB61" s="203"/>
      <c r="AC61" s="329"/>
      <c r="AD61" s="325"/>
      <c r="AE61" s="202">
        <f t="shared" si="3"/>
        <v>1</v>
      </c>
      <c r="AF61" s="203" t="s">
        <v>295</v>
      </c>
      <c r="AG61" s="203" t="s">
        <v>795</v>
      </c>
      <c r="AH61" s="329"/>
      <c r="AI61" s="325"/>
      <c r="AJ61" s="202">
        <f t="shared" si="4"/>
        <v>1</v>
      </c>
      <c r="AK61" s="203" t="s">
        <v>292</v>
      </c>
      <c r="AL61" s="203" t="s">
        <v>300</v>
      </c>
      <c r="AM61" s="329"/>
      <c r="AN61" s="325"/>
      <c r="AO61" s="202">
        <f t="shared" si="6"/>
        <v>4</v>
      </c>
      <c r="AP61" s="203" t="s">
        <v>613</v>
      </c>
      <c r="AQ61" s="325"/>
      <c r="AR61" s="325"/>
      <c r="AS61" s="327"/>
      <c r="AT61" s="327"/>
      <c r="AU61" s="337"/>
      <c r="AV61" s="337"/>
      <c r="AW61" s="203" t="s">
        <v>92</v>
      </c>
      <c r="AX61" s="203" t="s">
        <v>825</v>
      </c>
      <c r="AY61" s="130">
        <v>45641</v>
      </c>
      <c r="AZ61" s="131"/>
      <c r="BA61" s="207" t="s">
        <v>826</v>
      </c>
      <c r="BB61" s="146"/>
      <c r="BC61" s="146"/>
      <c r="BD61" s="146"/>
      <c r="BE61" s="146"/>
      <c r="BF61" s="146"/>
      <c r="BG61" s="146"/>
      <c r="BH61" s="132"/>
    </row>
    <row r="62" spans="1:60" ht="64.5" hidden="1" customHeight="1" x14ac:dyDescent="0.2">
      <c r="A62" s="324">
        <v>18</v>
      </c>
      <c r="B62" s="324" t="s">
        <v>189</v>
      </c>
      <c r="C62" s="325" t="str">
        <f>+VLOOKUP(B62,$A$568:$B$606,2,0)</f>
        <v>JORGE AUGUSTO MONTOYA ARANGO</v>
      </c>
      <c r="D62" s="336" t="s">
        <v>162</v>
      </c>
      <c r="E62" s="325"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324" t="s">
        <v>265</v>
      </c>
      <c r="G62" s="203" t="s">
        <v>261</v>
      </c>
      <c r="H62" s="203" t="s">
        <v>39</v>
      </c>
      <c r="I62" s="128" t="s">
        <v>734</v>
      </c>
      <c r="J62" s="324" t="s">
        <v>105</v>
      </c>
      <c r="K62" s="324" t="s">
        <v>752</v>
      </c>
      <c r="L62" s="324" t="s">
        <v>753</v>
      </c>
      <c r="M62" s="324" t="s">
        <v>754</v>
      </c>
      <c r="N62" s="324" t="s">
        <v>104</v>
      </c>
      <c r="O62" s="332">
        <f t="shared" ref="O62" si="162">IF(N62="ALTA",5,IF(N62="MEDIO ALTA",4,IF(N62="MEDIA",3,IF(N62="MEDIO BAJA",2,IF(N62="BAJA",1,0)))))</f>
        <v>3</v>
      </c>
      <c r="P62" s="324" t="s">
        <v>139</v>
      </c>
      <c r="Q62" s="332">
        <f t="shared" ref="Q62" si="163">IF(P62="ALTO",5,IF(P62="MEDIO-ALTO",4,IF(P62="MEDIO",3,IF(P62="MEDIO-BAJO",2,IF(P62="BAJO",1,0)))))</f>
        <v>5</v>
      </c>
      <c r="R62" s="332">
        <f t="shared" si="36"/>
        <v>15</v>
      </c>
      <c r="S62" s="128" t="s">
        <v>315</v>
      </c>
      <c r="T62" s="129">
        <f t="shared" si="1"/>
        <v>1</v>
      </c>
      <c r="U62" s="325">
        <f>ROUND(AVERAGEIF(T62:T64,"&gt;0"),0)</f>
        <v>2</v>
      </c>
      <c r="V62" s="325">
        <f>U62*0.6</f>
        <v>1.2</v>
      </c>
      <c r="W62" s="203" t="s">
        <v>776</v>
      </c>
      <c r="X62" s="324">
        <f>IF(S62="No_existen",5*$X$10,Y62*$X$10)</f>
        <v>0.1</v>
      </c>
      <c r="Y62" s="329">
        <f>ROUND(AVERAGEIF(Z62:Z64,"&gt;0"),0)</f>
        <v>2</v>
      </c>
      <c r="Z62" s="206">
        <f t="shared" si="2"/>
        <v>2</v>
      </c>
      <c r="AA62" s="203" t="s">
        <v>319</v>
      </c>
      <c r="AB62" s="203"/>
      <c r="AC62" s="329">
        <f>IF(S62="No_existen",5*$AC$10,AD62*$AC$10)</f>
        <v>0.15</v>
      </c>
      <c r="AD62" s="325">
        <f t="shared" ref="AD62" si="164">ROUND(AVERAGEIF(AE62:AE64,"&gt;0"),0)</f>
        <v>1</v>
      </c>
      <c r="AE62" s="202">
        <f t="shared" si="3"/>
        <v>1</v>
      </c>
      <c r="AF62" s="203" t="s">
        <v>295</v>
      </c>
      <c r="AG62" s="203" t="s">
        <v>796</v>
      </c>
      <c r="AH62" s="329">
        <f>IF(S62="No_existen",5*$AH$10,AI62*$AH$10)</f>
        <v>0.1</v>
      </c>
      <c r="AI62" s="325">
        <f>ROUND(AVERAGEIF(AJ62:AJ64,"&gt;0"),0)</f>
        <v>1</v>
      </c>
      <c r="AJ62" s="202">
        <f t="shared" si="4"/>
        <v>1</v>
      </c>
      <c r="AK62" s="203" t="s">
        <v>292</v>
      </c>
      <c r="AL62" s="203" t="s">
        <v>300</v>
      </c>
      <c r="AM62" s="329">
        <f t="shared" ref="AM62" si="165">IF(S62="No_existen",5*$AM$10,AN62*$AM$10)</f>
        <v>0.2</v>
      </c>
      <c r="AN62" s="325">
        <f t="shared" ref="AN62" si="166">ROUND(AVERAGEIF(AO62:AO64,"&gt;0"),0)</f>
        <v>2</v>
      </c>
      <c r="AO62" s="202">
        <f t="shared" si="6"/>
        <v>1</v>
      </c>
      <c r="AP62" s="203" t="s">
        <v>614</v>
      </c>
      <c r="AQ62" s="325">
        <f t="shared" ref="AQ62" si="167">ROUND(AVERAGE(U62,Y62,AD62,AI62,AN62),0)</f>
        <v>2</v>
      </c>
      <c r="AR62" s="325" t="str">
        <f t="shared" ref="AR62" si="168">IF(AQ62&lt;1.5,"FUERTE",IF(AND(AQ62&gt;=1.5,AQ62&lt;2.5),"ACEPTABLE",IF(AQ62&gt;=5,"INEXISTENTE","DÉBIL")))</f>
        <v>ACEPTABLE</v>
      </c>
      <c r="AS62" s="327">
        <f t="shared" ref="AS62" si="169">IF(R62=0,0,ROUND((R62*AQ62),0))</f>
        <v>30</v>
      </c>
      <c r="AT62" s="327" t="str">
        <f t="shared" ref="AT62" si="170">IF(AS62&gt;=36,"GRAVE", IF(AS62&lt;=10, "LEVE", "MODERADO"))</f>
        <v>MODERADO</v>
      </c>
      <c r="AU62" s="334" t="s">
        <v>808</v>
      </c>
      <c r="AV62" s="335" t="s">
        <v>809</v>
      </c>
      <c r="AW62" s="203" t="s">
        <v>93</v>
      </c>
      <c r="AX62" s="203" t="s">
        <v>827</v>
      </c>
      <c r="AY62" s="130">
        <v>45641</v>
      </c>
      <c r="AZ62" s="131"/>
      <c r="BA62" s="207"/>
      <c r="BB62" s="145"/>
      <c r="BC62" s="145"/>
      <c r="BD62" s="145"/>
      <c r="BE62" s="145"/>
      <c r="BF62" s="145"/>
      <c r="BG62" s="145"/>
      <c r="BH62" s="132"/>
    </row>
    <row r="63" spans="1:60" ht="64.5" hidden="1" customHeight="1" x14ac:dyDescent="0.2">
      <c r="A63" s="324"/>
      <c r="B63" s="324"/>
      <c r="C63" s="325"/>
      <c r="D63" s="336"/>
      <c r="E63" s="325"/>
      <c r="F63" s="324"/>
      <c r="G63" s="203" t="s">
        <v>260</v>
      </c>
      <c r="H63" s="203" t="s">
        <v>36</v>
      </c>
      <c r="I63" s="128" t="s">
        <v>735</v>
      </c>
      <c r="J63" s="324"/>
      <c r="K63" s="324"/>
      <c r="L63" s="324"/>
      <c r="M63" s="324"/>
      <c r="N63" s="324"/>
      <c r="O63" s="332"/>
      <c r="P63" s="324"/>
      <c r="Q63" s="332"/>
      <c r="R63" s="332"/>
      <c r="S63" s="128" t="s">
        <v>315</v>
      </c>
      <c r="T63" s="129">
        <f t="shared" si="1"/>
        <v>1</v>
      </c>
      <c r="U63" s="325"/>
      <c r="V63" s="325"/>
      <c r="W63" s="203" t="s">
        <v>777</v>
      </c>
      <c r="X63" s="324"/>
      <c r="Y63" s="329"/>
      <c r="Z63" s="206">
        <f t="shared" si="2"/>
        <v>2</v>
      </c>
      <c r="AA63" s="203" t="s">
        <v>319</v>
      </c>
      <c r="AB63" s="203"/>
      <c r="AC63" s="329"/>
      <c r="AD63" s="325"/>
      <c r="AE63" s="202">
        <f t="shared" si="3"/>
        <v>1</v>
      </c>
      <c r="AF63" s="203" t="s">
        <v>295</v>
      </c>
      <c r="AG63" s="203" t="s">
        <v>795</v>
      </c>
      <c r="AH63" s="329"/>
      <c r="AI63" s="325"/>
      <c r="AJ63" s="202">
        <f t="shared" si="4"/>
        <v>1</v>
      </c>
      <c r="AK63" s="203" t="s">
        <v>292</v>
      </c>
      <c r="AL63" s="203" t="s">
        <v>300</v>
      </c>
      <c r="AM63" s="329"/>
      <c r="AN63" s="325"/>
      <c r="AO63" s="202">
        <f t="shared" si="6"/>
        <v>4</v>
      </c>
      <c r="AP63" s="203" t="s">
        <v>613</v>
      </c>
      <c r="AQ63" s="325"/>
      <c r="AR63" s="325"/>
      <c r="AS63" s="327"/>
      <c r="AT63" s="327"/>
      <c r="AU63" s="334"/>
      <c r="AV63" s="334"/>
      <c r="AW63" s="203" t="s">
        <v>92</v>
      </c>
      <c r="AX63" s="203" t="s">
        <v>828</v>
      </c>
      <c r="AY63" s="130">
        <v>45641</v>
      </c>
      <c r="AZ63" s="131"/>
      <c r="BA63" s="201" t="s">
        <v>829</v>
      </c>
      <c r="BB63" s="145"/>
      <c r="BC63" s="145"/>
      <c r="BD63" s="145"/>
      <c r="BE63" s="145"/>
      <c r="BF63" s="145"/>
      <c r="BG63" s="145"/>
      <c r="BH63" s="132"/>
    </row>
    <row r="64" spans="1:60" ht="64.5" hidden="1" customHeight="1" x14ac:dyDescent="0.2">
      <c r="A64" s="324"/>
      <c r="B64" s="324"/>
      <c r="C64" s="325"/>
      <c r="D64" s="336"/>
      <c r="E64" s="325"/>
      <c r="F64" s="324"/>
      <c r="G64" s="203"/>
      <c r="H64" s="203"/>
      <c r="I64" s="128"/>
      <c r="J64" s="324"/>
      <c r="K64" s="324"/>
      <c r="L64" s="324"/>
      <c r="M64" s="324"/>
      <c r="N64" s="324"/>
      <c r="O64" s="332"/>
      <c r="P64" s="324"/>
      <c r="Q64" s="332"/>
      <c r="R64" s="332"/>
      <c r="S64" s="128" t="s">
        <v>321</v>
      </c>
      <c r="T64" s="129">
        <f t="shared" si="1"/>
        <v>3</v>
      </c>
      <c r="U64" s="325"/>
      <c r="V64" s="325"/>
      <c r="W64" s="203" t="s">
        <v>778</v>
      </c>
      <c r="X64" s="324"/>
      <c r="Y64" s="329"/>
      <c r="Z64" s="206">
        <f t="shared" si="2"/>
        <v>2</v>
      </c>
      <c r="AA64" s="203" t="s">
        <v>319</v>
      </c>
      <c r="AB64" s="203"/>
      <c r="AC64" s="329"/>
      <c r="AD64" s="325"/>
      <c r="AE64" s="202">
        <f t="shared" si="3"/>
        <v>1</v>
      </c>
      <c r="AF64" s="203" t="s">
        <v>295</v>
      </c>
      <c r="AG64" s="203" t="s">
        <v>795</v>
      </c>
      <c r="AH64" s="329"/>
      <c r="AI64" s="325"/>
      <c r="AJ64" s="202">
        <f t="shared" si="4"/>
        <v>1</v>
      </c>
      <c r="AK64" s="203" t="s">
        <v>292</v>
      </c>
      <c r="AL64" s="203" t="s">
        <v>307</v>
      </c>
      <c r="AM64" s="329"/>
      <c r="AN64" s="325"/>
      <c r="AO64" s="202">
        <f t="shared" si="6"/>
        <v>1</v>
      </c>
      <c r="AP64" s="203" t="s">
        <v>614</v>
      </c>
      <c r="AQ64" s="325"/>
      <c r="AR64" s="325"/>
      <c r="AS64" s="327"/>
      <c r="AT64" s="327"/>
      <c r="AU64" s="334"/>
      <c r="AV64" s="334"/>
      <c r="AW64" s="203" t="s">
        <v>92</v>
      </c>
      <c r="AX64" s="203" t="s">
        <v>830</v>
      </c>
      <c r="AY64" s="130">
        <v>45641</v>
      </c>
      <c r="AZ64" s="131"/>
      <c r="BA64" s="201" t="s">
        <v>831</v>
      </c>
      <c r="BB64" s="146"/>
      <c r="BC64" s="146"/>
      <c r="BD64" s="146"/>
      <c r="BE64" s="146"/>
      <c r="BF64" s="146"/>
      <c r="BG64" s="146"/>
      <c r="BH64" s="132"/>
    </row>
    <row r="65" spans="1:60" ht="64.5" hidden="1" customHeight="1" x14ac:dyDescent="0.2">
      <c r="A65" s="324">
        <v>19</v>
      </c>
      <c r="B65" s="324" t="s">
        <v>189</v>
      </c>
      <c r="C65" s="325" t="str">
        <f>+VLOOKUP(B65,$A$568:$B$606,2,0)</f>
        <v>JORGE AUGUSTO MONTOYA ARANGO</v>
      </c>
      <c r="D65" s="336" t="s">
        <v>162</v>
      </c>
      <c r="E65" s="325"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324" t="s">
        <v>265</v>
      </c>
      <c r="G65" s="203" t="s">
        <v>260</v>
      </c>
      <c r="H65" s="203" t="s">
        <v>36</v>
      </c>
      <c r="I65" s="128" t="s">
        <v>736</v>
      </c>
      <c r="J65" s="324" t="s">
        <v>107</v>
      </c>
      <c r="K65" s="324" t="s">
        <v>755</v>
      </c>
      <c r="L65" s="324" t="s">
        <v>756</v>
      </c>
      <c r="M65" s="324" t="s">
        <v>757</v>
      </c>
      <c r="N65" s="324" t="s">
        <v>127</v>
      </c>
      <c r="O65" s="332">
        <f t="shared" ref="O65" si="171">IF(N65="ALTA",5,IF(N65="MEDIO ALTA",4,IF(N65="MEDIA",3,IF(N65="MEDIO BAJA",2,IF(N65="BAJA",1,0)))))</f>
        <v>1</v>
      </c>
      <c r="P65" s="324" t="s">
        <v>209</v>
      </c>
      <c r="Q65" s="332">
        <f t="shared" ref="Q65" si="172">IF(P65="ALTO",5,IF(P65="MEDIO-ALTO",4,IF(P65="MEDIO",3,IF(P65="MEDIO-BAJO",2,IF(P65="BAJO",1,0)))))</f>
        <v>4</v>
      </c>
      <c r="R65" s="332">
        <f t="shared" si="36"/>
        <v>4</v>
      </c>
      <c r="S65" s="128" t="s">
        <v>386</v>
      </c>
      <c r="T65" s="129">
        <f t="shared" si="1"/>
        <v>4</v>
      </c>
      <c r="U65" s="325">
        <f>ROUND(AVERAGEIF(T65:T67,"&gt;0"),0)</f>
        <v>3</v>
      </c>
      <c r="V65" s="325">
        <f>U65*0.6</f>
        <v>1.7999999999999998</v>
      </c>
      <c r="W65" s="203" t="s">
        <v>779</v>
      </c>
      <c r="X65" s="324">
        <f t="shared" ref="X65" si="173">IF(S65="No_existen",5*$X$10,Y65*$X$10)</f>
        <v>0.1</v>
      </c>
      <c r="Y65" s="329">
        <f t="shared" ref="Y65" si="174">ROUND(AVERAGEIF(Z65:Z67,"&gt;0"),0)</f>
        <v>2</v>
      </c>
      <c r="Z65" s="206">
        <f t="shared" si="2"/>
        <v>2</v>
      </c>
      <c r="AA65" s="203" t="s">
        <v>319</v>
      </c>
      <c r="AB65" s="203"/>
      <c r="AC65" s="329">
        <f t="shared" ref="AC65" si="175">IF(S65="No_existen",5*$AC$10,AD65*$AC$10)</f>
        <v>0.15</v>
      </c>
      <c r="AD65" s="325">
        <f t="shared" ref="AD65" si="176">ROUND(AVERAGEIF(AE65:AE67,"&gt;0"),0)</f>
        <v>1</v>
      </c>
      <c r="AE65" s="202">
        <f t="shared" si="3"/>
        <v>1</v>
      </c>
      <c r="AF65" s="203" t="s">
        <v>295</v>
      </c>
      <c r="AG65" s="203" t="s">
        <v>797</v>
      </c>
      <c r="AH65" s="329">
        <f t="shared" ref="AH65" si="177">IF(S65="No_existen",5*$AH$10,AI65*$AH$10)</f>
        <v>0.1</v>
      </c>
      <c r="AI65" s="325">
        <f t="shared" ref="AI65" si="178">ROUND(AVERAGEIF(AJ65:AJ67,"&gt;0"),0)</f>
        <v>1</v>
      </c>
      <c r="AJ65" s="202">
        <f t="shared" si="4"/>
        <v>1</v>
      </c>
      <c r="AK65" s="203" t="s">
        <v>292</v>
      </c>
      <c r="AL65" s="203" t="s">
        <v>300</v>
      </c>
      <c r="AM65" s="329">
        <f t="shared" ref="AM65" si="179">IF(S65="No_existen",5*$AM$10,AN65*$AM$10)</f>
        <v>0.4</v>
      </c>
      <c r="AN65" s="325">
        <f t="shared" ref="AN65" si="180">ROUND(AVERAGEIF(AO65:AO67,"&gt;0"),0)</f>
        <v>4</v>
      </c>
      <c r="AO65" s="202">
        <f t="shared" si="6"/>
        <v>4</v>
      </c>
      <c r="AP65" s="203" t="s">
        <v>613</v>
      </c>
      <c r="AQ65" s="325">
        <f t="shared" ref="AQ65" si="181">ROUND(AVERAGE(U65,Y65,AD65,AI65,AN65),0)</f>
        <v>2</v>
      </c>
      <c r="AR65" s="325" t="str">
        <f t="shared" ref="AR65" si="182">IF(AQ65&lt;1.5,"FUERTE",IF(AND(AQ65&gt;=1.5,AQ65&lt;2.5),"ACEPTABLE",IF(AQ65&gt;=5,"INEXISTENTE","DÉBIL")))</f>
        <v>ACEPTABLE</v>
      </c>
      <c r="AS65" s="327">
        <f t="shared" ref="AS65" si="183">IF(R65=0,0,ROUND((R65*AQ65),0))</f>
        <v>8</v>
      </c>
      <c r="AT65" s="327" t="str">
        <f t="shared" ref="AT65" si="184">IF(AS65&gt;=36,"GRAVE", IF(AS65&lt;=10, "LEVE", "MODERADO"))</f>
        <v>LEVE</v>
      </c>
      <c r="AU65" s="334" t="s">
        <v>810</v>
      </c>
      <c r="AV65" s="334" t="s">
        <v>811</v>
      </c>
      <c r="AW65" s="203" t="s">
        <v>89</v>
      </c>
      <c r="AX65" s="203"/>
      <c r="AY65" s="130"/>
      <c r="AZ65" s="131"/>
      <c r="BA65" s="207"/>
      <c r="BB65" s="145"/>
      <c r="BC65" s="145"/>
      <c r="BD65" s="145"/>
      <c r="BE65" s="145"/>
      <c r="BF65" s="145"/>
      <c r="BG65" s="145"/>
      <c r="BH65" s="132"/>
    </row>
    <row r="66" spans="1:60" ht="64.5" hidden="1" customHeight="1" x14ac:dyDescent="0.2">
      <c r="A66" s="324"/>
      <c r="B66" s="324"/>
      <c r="C66" s="325"/>
      <c r="D66" s="336"/>
      <c r="E66" s="325"/>
      <c r="F66" s="324"/>
      <c r="G66" s="203" t="s">
        <v>261</v>
      </c>
      <c r="H66" s="203" t="s">
        <v>39</v>
      </c>
      <c r="I66" s="128" t="s">
        <v>737</v>
      </c>
      <c r="J66" s="324"/>
      <c r="K66" s="324"/>
      <c r="L66" s="324"/>
      <c r="M66" s="324"/>
      <c r="N66" s="324"/>
      <c r="O66" s="332"/>
      <c r="P66" s="324"/>
      <c r="Q66" s="332"/>
      <c r="R66" s="332"/>
      <c r="S66" s="128" t="s">
        <v>314</v>
      </c>
      <c r="T66" s="129">
        <f t="shared" si="1"/>
        <v>2</v>
      </c>
      <c r="U66" s="325"/>
      <c r="V66" s="325"/>
      <c r="W66" s="203" t="s">
        <v>780</v>
      </c>
      <c r="X66" s="324"/>
      <c r="Y66" s="329"/>
      <c r="Z66" s="206">
        <f t="shared" si="2"/>
        <v>2</v>
      </c>
      <c r="AA66" s="203" t="s">
        <v>319</v>
      </c>
      <c r="AB66" s="203"/>
      <c r="AC66" s="329"/>
      <c r="AD66" s="325"/>
      <c r="AE66" s="202">
        <f t="shared" si="3"/>
        <v>1</v>
      </c>
      <c r="AF66" s="203" t="s">
        <v>295</v>
      </c>
      <c r="AG66" s="203" t="s">
        <v>798</v>
      </c>
      <c r="AH66" s="329"/>
      <c r="AI66" s="325"/>
      <c r="AJ66" s="202">
        <f t="shared" si="4"/>
        <v>1</v>
      </c>
      <c r="AK66" s="203" t="s">
        <v>292</v>
      </c>
      <c r="AL66" s="203" t="s">
        <v>300</v>
      </c>
      <c r="AM66" s="329"/>
      <c r="AN66" s="325"/>
      <c r="AO66" s="202">
        <f t="shared" si="6"/>
        <v>4</v>
      </c>
      <c r="AP66" s="203" t="s">
        <v>613</v>
      </c>
      <c r="AQ66" s="325"/>
      <c r="AR66" s="325"/>
      <c r="AS66" s="327"/>
      <c r="AT66" s="327"/>
      <c r="AU66" s="334"/>
      <c r="AV66" s="334"/>
      <c r="AW66" s="203" t="s">
        <v>89</v>
      </c>
      <c r="AX66" s="203"/>
      <c r="AY66" s="130"/>
      <c r="AZ66" s="131"/>
      <c r="BA66" s="207"/>
      <c r="BB66" s="145"/>
      <c r="BC66" s="145"/>
      <c r="BD66" s="145"/>
      <c r="BE66" s="145"/>
      <c r="BF66" s="145"/>
      <c r="BG66" s="145"/>
      <c r="BH66" s="132"/>
    </row>
    <row r="67" spans="1:60" ht="64.5" hidden="1" customHeight="1" x14ac:dyDescent="0.2">
      <c r="A67" s="324"/>
      <c r="B67" s="324"/>
      <c r="C67" s="325"/>
      <c r="D67" s="336"/>
      <c r="E67" s="325"/>
      <c r="F67" s="324"/>
      <c r="G67" s="203" t="s">
        <v>260</v>
      </c>
      <c r="H67" s="203" t="s">
        <v>34</v>
      </c>
      <c r="I67" s="128" t="s">
        <v>738</v>
      </c>
      <c r="J67" s="324"/>
      <c r="K67" s="324"/>
      <c r="L67" s="324"/>
      <c r="M67" s="324"/>
      <c r="N67" s="324"/>
      <c r="O67" s="332"/>
      <c r="P67" s="324"/>
      <c r="Q67" s="332"/>
      <c r="R67" s="332"/>
      <c r="S67" s="128" t="s">
        <v>321</v>
      </c>
      <c r="T67" s="129">
        <f t="shared" si="1"/>
        <v>3</v>
      </c>
      <c r="U67" s="325"/>
      <c r="V67" s="325"/>
      <c r="W67" s="203" t="s">
        <v>781</v>
      </c>
      <c r="X67" s="324"/>
      <c r="Y67" s="329"/>
      <c r="Z67" s="206">
        <f t="shared" si="2"/>
        <v>2</v>
      </c>
      <c r="AA67" s="203" t="s">
        <v>319</v>
      </c>
      <c r="AB67" s="203"/>
      <c r="AC67" s="329"/>
      <c r="AD67" s="325"/>
      <c r="AE67" s="202">
        <f t="shared" si="3"/>
        <v>1</v>
      </c>
      <c r="AF67" s="203" t="s">
        <v>295</v>
      </c>
      <c r="AG67" s="203" t="s">
        <v>799</v>
      </c>
      <c r="AH67" s="329"/>
      <c r="AI67" s="325"/>
      <c r="AJ67" s="202">
        <f t="shared" si="4"/>
        <v>1</v>
      </c>
      <c r="AK67" s="203" t="s">
        <v>292</v>
      </c>
      <c r="AL67" s="203" t="s">
        <v>300</v>
      </c>
      <c r="AM67" s="329"/>
      <c r="AN67" s="325"/>
      <c r="AO67" s="202">
        <f t="shared" si="6"/>
        <v>4</v>
      </c>
      <c r="AP67" s="203" t="s">
        <v>613</v>
      </c>
      <c r="AQ67" s="325"/>
      <c r="AR67" s="325"/>
      <c r="AS67" s="327"/>
      <c r="AT67" s="327"/>
      <c r="AU67" s="334"/>
      <c r="AV67" s="334"/>
      <c r="AW67" s="203" t="s">
        <v>89</v>
      </c>
      <c r="AX67" s="203"/>
      <c r="AY67" s="130"/>
      <c r="AZ67" s="131"/>
      <c r="BA67" s="207"/>
      <c r="BB67" s="145"/>
      <c r="BC67" s="145"/>
      <c r="BD67" s="145"/>
      <c r="BE67" s="145"/>
      <c r="BF67" s="145"/>
      <c r="BG67" s="145"/>
      <c r="BH67" s="145"/>
    </row>
    <row r="68" spans="1:60" ht="64.5" customHeight="1" x14ac:dyDescent="0.2">
      <c r="A68" s="324">
        <v>20</v>
      </c>
      <c r="B68" s="324" t="s">
        <v>189</v>
      </c>
      <c r="C68" s="325" t="str">
        <f>+VLOOKUP(B68,$A$568:$B$606,2,0)</f>
        <v>JORGE AUGUSTO MONTOYA ARANGO</v>
      </c>
      <c r="D68" s="336" t="s">
        <v>167</v>
      </c>
      <c r="E68" s="325"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324" t="s">
        <v>265</v>
      </c>
      <c r="G68" s="203" t="s">
        <v>261</v>
      </c>
      <c r="H68" s="203" t="s">
        <v>39</v>
      </c>
      <c r="I68" s="209" t="s">
        <v>739</v>
      </c>
      <c r="J68" s="324" t="s">
        <v>109</v>
      </c>
      <c r="K68" s="337" t="s">
        <v>758</v>
      </c>
      <c r="L68" s="337" t="s">
        <v>759</v>
      </c>
      <c r="M68" s="337" t="s">
        <v>760</v>
      </c>
      <c r="N68" s="324" t="s">
        <v>104</v>
      </c>
      <c r="O68" s="332">
        <f t="shared" ref="O68" si="185">IF(N68="ALTA",5,IF(N68="MEDIO ALTA",4,IF(N68="MEDIA",3,IF(N68="MEDIO BAJA",2,IF(N68="BAJA",1,0)))))</f>
        <v>3</v>
      </c>
      <c r="P68" s="324" t="s">
        <v>208</v>
      </c>
      <c r="Q68" s="332">
        <f t="shared" ref="Q68" si="186">IF(P68="ALTO",5,IF(P68="MEDIO-ALTO",4,IF(P68="MEDIO",3,IF(P68="MEDIO-BAJO",2,IF(P68="BAJO",1,0)))))</f>
        <v>2</v>
      </c>
      <c r="R68" s="332">
        <f t="shared" si="36"/>
        <v>6</v>
      </c>
      <c r="S68" s="128" t="s">
        <v>315</v>
      </c>
      <c r="T68" s="129">
        <f t="shared" si="1"/>
        <v>1</v>
      </c>
      <c r="U68" s="325">
        <f>ROUND(AVERAGEIF(T68:T70,"&gt;0"),0)</f>
        <v>1</v>
      </c>
      <c r="V68" s="325">
        <f t="shared" ref="V68" si="187">U68*0.6</f>
        <v>0.6</v>
      </c>
      <c r="W68" s="203" t="s">
        <v>782</v>
      </c>
      <c r="X68" s="324">
        <f t="shared" ref="X68" si="188">IF(S68="No_existen",5*$X$10,Y68*$X$10)</f>
        <v>0.2</v>
      </c>
      <c r="Y68" s="329">
        <f>ROUND(AVERAGEIF(Z68:Z70,"&gt;0"),0)</f>
        <v>4</v>
      </c>
      <c r="Z68" s="206">
        <f t="shared" si="2"/>
        <v>4</v>
      </c>
      <c r="AA68" s="203" t="s">
        <v>318</v>
      </c>
      <c r="AB68" s="203"/>
      <c r="AC68" s="329">
        <f t="shared" ref="AC68" si="189">IF(S68="No_existen",5*$AC$10,AD68*$AC$10)</f>
        <v>0.15</v>
      </c>
      <c r="AD68" s="325">
        <f>ROUND(AVERAGEIF(AE68:AE70,"&gt;0"),0)</f>
        <v>1</v>
      </c>
      <c r="AE68" s="202">
        <f t="shared" si="3"/>
        <v>1</v>
      </c>
      <c r="AF68" s="203" t="s">
        <v>295</v>
      </c>
      <c r="AG68" s="203" t="s">
        <v>800</v>
      </c>
      <c r="AH68" s="329">
        <f t="shared" ref="AH68" si="190">IF(S68="No_existen",5*$AH$10,AI68*$AH$10)</f>
        <v>0.1</v>
      </c>
      <c r="AI68" s="325">
        <f t="shared" ref="AI68" si="191">ROUND(AVERAGEIF(AJ68:AJ70,"&gt;0"),0)</f>
        <v>1</v>
      </c>
      <c r="AJ68" s="202">
        <f t="shared" si="4"/>
        <v>1</v>
      </c>
      <c r="AK68" s="203" t="s">
        <v>292</v>
      </c>
      <c r="AL68" s="203" t="s">
        <v>300</v>
      </c>
      <c r="AM68" s="329">
        <f t="shared" ref="AM68" si="192">IF(S68="No_existen",5*$AM$10,AN68*$AM$10)</f>
        <v>0.4</v>
      </c>
      <c r="AN68" s="325">
        <f t="shared" ref="AN68" si="193">ROUND(AVERAGEIF(AO68:AO70,"&gt;0"),0)</f>
        <v>4</v>
      </c>
      <c r="AO68" s="202">
        <f t="shared" si="6"/>
        <v>4</v>
      </c>
      <c r="AP68" s="203" t="s">
        <v>613</v>
      </c>
      <c r="AQ68" s="325">
        <f t="shared" ref="AQ68" si="194">ROUND(AVERAGE(U68,Y68,AD68,AI68,AN68),0)</f>
        <v>2</v>
      </c>
      <c r="AR68" s="325" t="str">
        <f t="shared" ref="AR68" si="195">IF(AQ68&lt;1.5,"FUERTE",IF(AND(AQ68&gt;=1.5,AQ68&lt;2.5),"ACEPTABLE",IF(AQ68&gt;=5,"INEXISTENTE","DÉBIL")))</f>
        <v>ACEPTABLE</v>
      </c>
      <c r="AS68" s="327">
        <f t="shared" ref="AS68" si="196">IF(R68=0,0,ROUND((R68*AQ68),0))</f>
        <v>12</v>
      </c>
      <c r="AT68" s="327" t="str">
        <f t="shared" ref="AT68" si="197">IF(AS68&gt;=36,"GRAVE", IF(AS68&lt;=10, "LEVE", "MODERADO"))</f>
        <v>MODERADO</v>
      </c>
      <c r="AU68" s="334" t="s">
        <v>812</v>
      </c>
      <c r="AV68" s="334"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324"/>
      <c r="B69" s="324"/>
      <c r="C69" s="325"/>
      <c r="D69" s="336"/>
      <c r="E69" s="325"/>
      <c r="F69" s="324"/>
      <c r="G69" s="203" t="s">
        <v>260</v>
      </c>
      <c r="H69" s="203" t="s">
        <v>35</v>
      </c>
      <c r="I69" s="209" t="s">
        <v>740</v>
      </c>
      <c r="J69" s="324"/>
      <c r="K69" s="337"/>
      <c r="L69" s="337"/>
      <c r="M69" s="337"/>
      <c r="N69" s="324"/>
      <c r="O69" s="332"/>
      <c r="P69" s="324"/>
      <c r="Q69" s="332"/>
      <c r="R69" s="332"/>
      <c r="S69" s="128" t="s">
        <v>315</v>
      </c>
      <c r="T69" s="129">
        <f t="shared" si="1"/>
        <v>1</v>
      </c>
      <c r="U69" s="325"/>
      <c r="V69" s="325"/>
      <c r="W69" s="203" t="s">
        <v>783</v>
      </c>
      <c r="X69" s="324"/>
      <c r="Y69" s="329"/>
      <c r="Z69" s="206">
        <f t="shared" si="2"/>
        <v>4</v>
      </c>
      <c r="AA69" s="203" t="s">
        <v>318</v>
      </c>
      <c r="AB69" s="203"/>
      <c r="AC69" s="329"/>
      <c r="AD69" s="325"/>
      <c r="AE69" s="202">
        <f t="shared" si="3"/>
        <v>1</v>
      </c>
      <c r="AF69" s="203" t="s">
        <v>295</v>
      </c>
      <c r="AG69" s="203" t="s">
        <v>800</v>
      </c>
      <c r="AH69" s="329"/>
      <c r="AI69" s="325"/>
      <c r="AJ69" s="202">
        <f t="shared" si="4"/>
        <v>1</v>
      </c>
      <c r="AK69" s="203" t="s">
        <v>292</v>
      </c>
      <c r="AL69" s="203" t="s">
        <v>300</v>
      </c>
      <c r="AM69" s="329"/>
      <c r="AN69" s="325"/>
      <c r="AO69" s="202">
        <f t="shared" si="6"/>
        <v>4</v>
      </c>
      <c r="AP69" s="203" t="s">
        <v>613</v>
      </c>
      <c r="AQ69" s="325"/>
      <c r="AR69" s="325"/>
      <c r="AS69" s="327"/>
      <c r="AT69" s="327"/>
      <c r="AU69" s="334"/>
      <c r="AV69" s="334"/>
      <c r="AW69" s="203" t="s">
        <v>92</v>
      </c>
      <c r="AX69" s="203" t="s">
        <v>834</v>
      </c>
      <c r="AY69" s="130">
        <v>45641</v>
      </c>
      <c r="AZ69" s="131"/>
      <c r="BA69" s="201" t="s">
        <v>835</v>
      </c>
      <c r="BB69" s="145"/>
      <c r="BC69" s="145"/>
      <c r="BD69" s="145"/>
      <c r="BE69" s="145"/>
      <c r="BF69" s="145"/>
      <c r="BG69" s="145"/>
      <c r="BH69" s="145"/>
    </row>
    <row r="70" spans="1:60" ht="64.5" hidden="1" customHeight="1" x14ac:dyDescent="0.2">
      <c r="A70" s="324"/>
      <c r="B70" s="324"/>
      <c r="C70" s="325"/>
      <c r="D70" s="336"/>
      <c r="E70" s="325"/>
      <c r="F70" s="324"/>
      <c r="G70" s="203" t="s">
        <v>260</v>
      </c>
      <c r="H70" s="203" t="s">
        <v>35</v>
      </c>
      <c r="I70" s="203" t="s">
        <v>741</v>
      </c>
      <c r="J70" s="324"/>
      <c r="K70" s="337"/>
      <c r="L70" s="337"/>
      <c r="M70" s="337"/>
      <c r="N70" s="324"/>
      <c r="O70" s="332"/>
      <c r="P70" s="324"/>
      <c r="Q70" s="332"/>
      <c r="R70" s="332"/>
      <c r="S70" s="128" t="s">
        <v>315</v>
      </c>
      <c r="T70" s="129">
        <f t="shared" si="1"/>
        <v>1</v>
      </c>
      <c r="U70" s="325"/>
      <c r="V70" s="325"/>
      <c r="W70" s="203" t="s">
        <v>784</v>
      </c>
      <c r="X70" s="324"/>
      <c r="Y70" s="329"/>
      <c r="Z70" s="206">
        <f t="shared" si="2"/>
        <v>4</v>
      </c>
      <c r="AA70" s="203" t="s">
        <v>318</v>
      </c>
      <c r="AB70" s="203"/>
      <c r="AC70" s="329"/>
      <c r="AD70" s="325"/>
      <c r="AE70" s="202">
        <f t="shared" si="3"/>
        <v>1</v>
      </c>
      <c r="AF70" s="203" t="s">
        <v>295</v>
      </c>
      <c r="AG70" s="203" t="s">
        <v>801</v>
      </c>
      <c r="AH70" s="329"/>
      <c r="AI70" s="325"/>
      <c r="AJ70" s="202">
        <f t="shared" si="4"/>
        <v>1</v>
      </c>
      <c r="AK70" s="203" t="s">
        <v>292</v>
      </c>
      <c r="AL70" s="203" t="s">
        <v>300</v>
      </c>
      <c r="AM70" s="329"/>
      <c r="AN70" s="325"/>
      <c r="AO70" s="202">
        <f t="shared" si="6"/>
        <v>4</v>
      </c>
      <c r="AP70" s="203" t="s">
        <v>613</v>
      </c>
      <c r="AQ70" s="325"/>
      <c r="AR70" s="325"/>
      <c r="AS70" s="327"/>
      <c r="AT70" s="327"/>
      <c r="AU70" s="334"/>
      <c r="AV70" s="334"/>
      <c r="AW70" s="203" t="s">
        <v>92</v>
      </c>
      <c r="AX70" s="203" t="s">
        <v>836</v>
      </c>
      <c r="AY70" s="130">
        <v>45641</v>
      </c>
      <c r="AZ70" s="131"/>
      <c r="BA70" s="201" t="s">
        <v>837</v>
      </c>
      <c r="BB70" s="145"/>
      <c r="BC70" s="145"/>
      <c r="BD70" s="145"/>
      <c r="BE70" s="145"/>
      <c r="BF70" s="145"/>
      <c r="BG70" s="145"/>
      <c r="BH70" s="145"/>
    </row>
    <row r="71" spans="1:60" ht="64.5" hidden="1" customHeight="1" x14ac:dyDescent="0.2">
      <c r="A71" s="324">
        <v>21</v>
      </c>
      <c r="B71" s="324" t="s">
        <v>189</v>
      </c>
      <c r="C71" s="325" t="str">
        <f>+VLOOKUP(B71,$A$568:$B$606,2,0)</f>
        <v>JORGE AUGUSTO MONTOYA ARANGO</v>
      </c>
      <c r="D71" s="336" t="s">
        <v>162</v>
      </c>
      <c r="E71" s="325"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324" t="s">
        <v>265</v>
      </c>
      <c r="G71" s="203" t="s">
        <v>260</v>
      </c>
      <c r="H71" s="203" t="s">
        <v>37</v>
      </c>
      <c r="I71" s="203" t="s">
        <v>742</v>
      </c>
      <c r="J71" s="324" t="s">
        <v>105</v>
      </c>
      <c r="K71" s="324" t="s">
        <v>761</v>
      </c>
      <c r="L71" s="324" t="s">
        <v>762</v>
      </c>
      <c r="M71" s="324" t="s">
        <v>763</v>
      </c>
      <c r="N71" s="324" t="s">
        <v>145</v>
      </c>
      <c r="O71" s="332">
        <f t="shared" ref="O71" si="198">IF(N71="ALTA",5,IF(N71="MEDIO ALTA",4,IF(N71="MEDIA",3,IF(N71="MEDIO BAJA",2,IF(N71="BAJA",1,0)))))</f>
        <v>5</v>
      </c>
      <c r="P71" s="324" t="s">
        <v>139</v>
      </c>
      <c r="Q71" s="332">
        <f t="shared" ref="Q71" si="199">IF(P71="ALTO",5,IF(P71="MEDIO-ALTO",4,IF(P71="MEDIO",3,IF(P71="MEDIO-BAJO",2,IF(P71="BAJO",1,0)))))</f>
        <v>5</v>
      </c>
      <c r="R71" s="332">
        <f t="shared" si="36"/>
        <v>25</v>
      </c>
      <c r="S71" s="128" t="s">
        <v>386</v>
      </c>
      <c r="T71" s="129">
        <f t="shared" si="1"/>
        <v>4</v>
      </c>
      <c r="U71" s="325">
        <f>ROUND(AVERAGEIF(T71:T73,"&gt;0"),0)</f>
        <v>4</v>
      </c>
      <c r="V71" s="325">
        <f t="shared" ref="V71" si="200">U71*0.6</f>
        <v>2.4</v>
      </c>
      <c r="W71" s="203" t="s">
        <v>785</v>
      </c>
      <c r="X71" s="324">
        <f>IF(S71="No_existen",5*$X$10,Y71*$X$10)</f>
        <v>0.2</v>
      </c>
      <c r="Y71" s="329">
        <f t="shared" ref="Y71" si="201">ROUND(AVERAGEIF(Z71:Z73,"&gt;0"),0)</f>
        <v>4</v>
      </c>
      <c r="Z71" s="206">
        <f t="shared" si="2"/>
        <v>4</v>
      </c>
      <c r="AA71" s="203" t="s">
        <v>318</v>
      </c>
      <c r="AB71" s="203"/>
      <c r="AC71" s="329">
        <f>IF(S71="No_existen",5*$AC$10,AD71*$AC$10)</f>
        <v>0.15</v>
      </c>
      <c r="AD71" s="325">
        <f>ROUND(AVERAGEIF(AE71:AE73,"&gt;0"),0)</f>
        <v>1</v>
      </c>
      <c r="AE71" s="202">
        <f t="shared" si="3"/>
        <v>1</v>
      </c>
      <c r="AF71" s="203" t="s">
        <v>295</v>
      </c>
      <c r="AG71" s="203" t="s">
        <v>802</v>
      </c>
      <c r="AH71" s="329">
        <f>IF(S71="No_existen",5*$AH$10,AI71*$AH$10)</f>
        <v>0.1</v>
      </c>
      <c r="AI71" s="325">
        <f t="shared" ref="AI71" si="202">ROUND(AVERAGEIF(AJ71:AJ73,"&gt;0"),0)</f>
        <v>1</v>
      </c>
      <c r="AJ71" s="202">
        <f t="shared" si="4"/>
        <v>1</v>
      </c>
      <c r="AK71" s="203" t="s">
        <v>292</v>
      </c>
      <c r="AL71" s="203" t="s">
        <v>301</v>
      </c>
      <c r="AM71" s="329">
        <f t="shared" ref="AM71" si="203">IF(S71="No_existen",5*$AM$10,AN71*$AM$10)</f>
        <v>0.1</v>
      </c>
      <c r="AN71" s="325">
        <f t="shared" ref="AN71" si="204">ROUND(AVERAGEIF(AO71:AO73,"&gt;0"),0)</f>
        <v>1</v>
      </c>
      <c r="AO71" s="202">
        <f t="shared" si="6"/>
        <v>1</v>
      </c>
      <c r="AP71" s="203" t="s">
        <v>614</v>
      </c>
      <c r="AQ71" s="325">
        <f t="shared" ref="AQ71" si="205">ROUND(AVERAGE(U71,Y71,AD71,AI71,AN71),0)</f>
        <v>2</v>
      </c>
      <c r="AR71" s="325" t="str">
        <f t="shared" ref="AR71" si="206">IF(AQ71&lt;1.5,"FUERTE",IF(AND(AQ71&gt;=1.5,AQ71&lt;2.5),"ACEPTABLE",IF(AQ71&gt;=5,"INEXISTENTE","DÉBIL")))</f>
        <v>ACEPTABLE</v>
      </c>
      <c r="AS71" s="327">
        <f t="shared" ref="AS71" si="207">IF(R71=0,0,ROUND((R71*AQ71),0))</f>
        <v>50</v>
      </c>
      <c r="AT71" s="327" t="str">
        <f t="shared" ref="AT71" si="208">IF(AS71&gt;=36,"GRAVE", IF(AS71&lt;=10, "LEVE", "MODERADO"))</f>
        <v>GRAVE</v>
      </c>
      <c r="AU71" s="334" t="s">
        <v>814</v>
      </c>
      <c r="AV71" s="334"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324"/>
      <c r="B72" s="324"/>
      <c r="C72" s="325"/>
      <c r="D72" s="336"/>
      <c r="E72" s="325"/>
      <c r="F72" s="324"/>
      <c r="G72" s="203" t="s">
        <v>260</v>
      </c>
      <c r="H72" s="203" t="s">
        <v>37</v>
      </c>
      <c r="I72" s="203" t="s">
        <v>743</v>
      </c>
      <c r="J72" s="324"/>
      <c r="K72" s="324"/>
      <c r="L72" s="324"/>
      <c r="M72" s="324"/>
      <c r="N72" s="324"/>
      <c r="O72" s="332"/>
      <c r="P72" s="324"/>
      <c r="Q72" s="332"/>
      <c r="R72" s="332"/>
      <c r="S72" s="128" t="s">
        <v>386</v>
      </c>
      <c r="T72" s="129">
        <f t="shared" si="1"/>
        <v>4</v>
      </c>
      <c r="U72" s="325"/>
      <c r="V72" s="325"/>
      <c r="W72" s="203" t="s">
        <v>785</v>
      </c>
      <c r="X72" s="324"/>
      <c r="Y72" s="329"/>
      <c r="Z72" s="206">
        <f t="shared" si="2"/>
        <v>4</v>
      </c>
      <c r="AA72" s="203" t="s">
        <v>318</v>
      </c>
      <c r="AB72" s="203"/>
      <c r="AC72" s="329"/>
      <c r="AD72" s="325"/>
      <c r="AE72" s="202">
        <f t="shared" si="3"/>
        <v>1</v>
      </c>
      <c r="AF72" s="203" t="s">
        <v>295</v>
      </c>
      <c r="AG72" s="203" t="s">
        <v>802</v>
      </c>
      <c r="AH72" s="329"/>
      <c r="AI72" s="325"/>
      <c r="AJ72" s="202">
        <f t="shared" si="4"/>
        <v>1</v>
      </c>
      <c r="AK72" s="203" t="s">
        <v>292</v>
      </c>
      <c r="AL72" s="203" t="s">
        <v>301</v>
      </c>
      <c r="AM72" s="329"/>
      <c r="AN72" s="325"/>
      <c r="AO72" s="202">
        <f t="shared" si="6"/>
        <v>1</v>
      </c>
      <c r="AP72" s="203" t="s">
        <v>614</v>
      </c>
      <c r="AQ72" s="325"/>
      <c r="AR72" s="325"/>
      <c r="AS72" s="327"/>
      <c r="AT72" s="327"/>
      <c r="AU72" s="334"/>
      <c r="AV72" s="334"/>
      <c r="AW72" s="203" t="s">
        <v>92</v>
      </c>
      <c r="AX72" s="203" t="s">
        <v>838</v>
      </c>
      <c r="AY72" s="130">
        <v>45641</v>
      </c>
      <c r="AZ72" s="131"/>
      <c r="BA72" s="201" t="s">
        <v>839</v>
      </c>
      <c r="BB72" s="145"/>
      <c r="BC72" s="145"/>
      <c r="BD72" s="145"/>
      <c r="BE72" s="145"/>
      <c r="BF72" s="145"/>
      <c r="BG72" s="145"/>
      <c r="BH72" s="145"/>
    </row>
    <row r="73" spans="1:60" ht="64.5" hidden="1" customHeight="1" x14ac:dyDescent="0.2">
      <c r="A73" s="324"/>
      <c r="B73" s="324"/>
      <c r="C73" s="325"/>
      <c r="D73" s="336"/>
      <c r="E73" s="325"/>
      <c r="F73" s="324"/>
      <c r="G73" s="203"/>
      <c r="H73" s="203"/>
      <c r="I73" s="203"/>
      <c r="J73" s="324"/>
      <c r="K73" s="324"/>
      <c r="L73" s="324"/>
      <c r="M73" s="324"/>
      <c r="N73" s="324"/>
      <c r="O73" s="332"/>
      <c r="P73" s="324"/>
      <c r="Q73" s="332"/>
      <c r="R73" s="332"/>
      <c r="S73" s="128"/>
      <c r="T73" s="129">
        <f t="shared" si="1"/>
        <v>0</v>
      </c>
      <c r="U73" s="325"/>
      <c r="V73" s="325"/>
      <c r="W73" s="203"/>
      <c r="X73" s="324"/>
      <c r="Y73" s="329"/>
      <c r="Z73" s="206">
        <f t="shared" si="2"/>
        <v>0</v>
      </c>
      <c r="AA73" s="203"/>
      <c r="AB73" s="203"/>
      <c r="AC73" s="329"/>
      <c r="AD73" s="325"/>
      <c r="AE73" s="202">
        <f t="shared" si="3"/>
        <v>0</v>
      </c>
      <c r="AF73" s="203"/>
      <c r="AG73" s="203"/>
      <c r="AH73" s="329"/>
      <c r="AI73" s="325"/>
      <c r="AJ73" s="202">
        <f t="shared" si="4"/>
        <v>0</v>
      </c>
      <c r="AK73" s="203"/>
      <c r="AL73" s="203"/>
      <c r="AM73" s="329"/>
      <c r="AN73" s="325"/>
      <c r="AO73" s="202">
        <f t="shared" si="6"/>
        <v>0</v>
      </c>
      <c r="AP73" s="203"/>
      <c r="AQ73" s="325"/>
      <c r="AR73" s="325"/>
      <c r="AS73" s="327"/>
      <c r="AT73" s="327"/>
      <c r="AU73" s="334"/>
      <c r="AV73" s="334"/>
      <c r="AW73" s="203"/>
      <c r="AX73" s="203"/>
      <c r="AY73" s="130"/>
      <c r="AZ73" s="131"/>
      <c r="BA73" s="201"/>
      <c r="BB73" s="145"/>
      <c r="BC73" s="145"/>
      <c r="BD73" s="145"/>
      <c r="BE73" s="145"/>
      <c r="BF73" s="145"/>
      <c r="BG73" s="145"/>
      <c r="BH73" s="145"/>
    </row>
    <row r="74" spans="1:60" ht="63.75" hidden="1" customHeight="1" x14ac:dyDescent="0.2">
      <c r="A74" s="324">
        <v>22</v>
      </c>
      <c r="B74" s="324" t="s">
        <v>189</v>
      </c>
      <c r="C74" s="325" t="str">
        <f>+VLOOKUP(B74,$A$568:$B$606,2,0)</f>
        <v>JORGE AUGUSTO MONTOYA ARANGO</v>
      </c>
      <c r="D74" s="336" t="s">
        <v>162</v>
      </c>
      <c r="E74" s="325"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324" t="s">
        <v>265</v>
      </c>
      <c r="G74" s="203" t="s">
        <v>260</v>
      </c>
      <c r="H74" s="203" t="s">
        <v>35</v>
      </c>
      <c r="I74" s="203" t="s">
        <v>744</v>
      </c>
      <c r="J74" s="324" t="s">
        <v>107</v>
      </c>
      <c r="K74" s="324" t="s">
        <v>764</v>
      </c>
      <c r="L74" s="324" t="s">
        <v>765</v>
      </c>
      <c r="M74" s="324" t="s">
        <v>766</v>
      </c>
      <c r="N74" s="324" t="s">
        <v>147</v>
      </c>
      <c r="O74" s="332">
        <f t="shared" ref="O74" si="209">IF(N74="ALTA",5,IF(N74="MEDIO ALTA",4,IF(N74="MEDIA",3,IF(N74="MEDIO BAJA",2,IF(N74="BAJA",1,0)))))</f>
        <v>2</v>
      </c>
      <c r="P74" s="324" t="s">
        <v>209</v>
      </c>
      <c r="Q74" s="332">
        <f t="shared" ref="Q74" si="210">IF(P74="ALTO",5,IF(P74="MEDIO-ALTO",4,IF(P74="MEDIO",3,IF(P74="MEDIO-BAJO",2,IF(P74="BAJO",1,0)))))</f>
        <v>4</v>
      </c>
      <c r="R74" s="332">
        <f>Q74*O74</f>
        <v>8</v>
      </c>
      <c r="S74" s="128" t="s">
        <v>315</v>
      </c>
      <c r="T74" s="129">
        <f t="shared" si="1"/>
        <v>1</v>
      </c>
      <c r="U74" s="325">
        <f>ROUND(AVERAGEIF(T74:T76,"&gt;0"),0)</f>
        <v>2</v>
      </c>
      <c r="V74" s="325">
        <f>U74*0.6</f>
        <v>1.2</v>
      </c>
      <c r="W74" s="203" t="s">
        <v>786</v>
      </c>
      <c r="X74" s="324">
        <f>IF(S74="No_existen",5*$X$10,Y74*$X$10)</f>
        <v>0.15000000000000002</v>
      </c>
      <c r="Y74" s="329">
        <f>ROUND(AVERAGEIF(Z74:Z76,"&gt;0"),0)</f>
        <v>3</v>
      </c>
      <c r="Z74" s="206">
        <f t="shared" si="2"/>
        <v>2</v>
      </c>
      <c r="AA74" s="203" t="s">
        <v>319</v>
      </c>
      <c r="AB74" s="203"/>
      <c r="AC74" s="329">
        <f>IF(S74="No_existen",5*$AC$10,AD74*$AC$10)</f>
        <v>0.15</v>
      </c>
      <c r="AD74" s="325">
        <f>ROUND(AVERAGEIF(AE74:AE76,"&gt;0"),0)</f>
        <v>1</v>
      </c>
      <c r="AE74" s="202">
        <f t="shared" si="3"/>
        <v>1</v>
      </c>
      <c r="AF74" s="203" t="s">
        <v>295</v>
      </c>
      <c r="AG74" s="203" t="s">
        <v>803</v>
      </c>
      <c r="AH74" s="329">
        <f>IF(S74="No_existen",5*$AH$10,AI74*$AH$10)</f>
        <v>0.1</v>
      </c>
      <c r="AI74" s="325">
        <f>ROUND(AVERAGEIF(AJ74:AJ76,"&gt;0"),0)</f>
        <v>1</v>
      </c>
      <c r="AJ74" s="202">
        <f t="shared" si="4"/>
        <v>1</v>
      </c>
      <c r="AK74" s="203" t="s">
        <v>292</v>
      </c>
      <c r="AL74" s="203" t="s">
        <v>301</v>
      </c>
      <c r="AM74" s="329">
        <f t="shared" ref="AM74" si="211">IF(S74="No_existen",5*$AM$10,AN74*$AM$10)</f>
        <v>0.1</v>
      </c>
      <c r="AN74" s="325">
        <f t="shared" ref="AN74" si="212">ROUND(AVERAGEIF(AO74:AO76,"&gt;0"),0)</f>
        <v>1</v>
      </c>
      <c r="AO74" s="202">
        <f t="shared" si="6"/>
        <v>1</v>
      </c>
      <c r="AP74" s="203" t="s">
        <v>614</v>
      </c>
      <c r="AQ74" s="325">
        <f>ROUND(AVERAGE(U74,Y74,AD74,AI74,AN74),0)</f>
        <v>2</v>
      </c>
      <c r="AR74" s="325" t="str">
        <f t="shared" ref="AR74" si="213">IF(AQ74&lt;1.5,"FUERTE",IF(AND(AQ74&gt;=1.5,AQ74&lt;2.5),"ACEPTABLE",IF(AQ74&gt;=5,"INEXISTENTE","DÉBIL")))</f>
        <v>ACEPTABLE</v>
      </c>
      <c r="AS74" s="327">
        <f t="shared" ref="AS74" si="214">IF(R74=0,0,ROUND((R74*AQ74),0))</f>
        <v>16</v>
      </c>
      <c r="AT74" s="327" t="str">
        <f t="shared" ref="AT74" si="215">IF(AS74&gt;=36,"GRAVE", IF(AS74&lt;=10, "LEVE", "MODERADO"))</f>
        <v>MODERADO</v>
      </c>
      <c r="AU74" s="334" t="s">
        <v>816</v>
      </c>
      <c r="AV74" s="334" t="s">
        <v>817</v>
      </c>
      <c r="AW74" s="203" t="s">
        <v>90</v>
      </c>
      <c r="AX74" s="203" t="s">
        <v>840</v>
      </c>
      <c r="AY74" s="130">
        <v>45641</v>
      </c>
      <c r="AZ74" s="131"/>
      <c r="BA74" s="207"/>
      <c r="BB74" s="145"/>
      <c r="BC74" s="145"/>
      <c r="BD74" s="145"/>
      <c r="BE74" s="145"/>
      <c r="BF74" s="145"/>
      <c r="BG74" s="145"/>
      <c r="BH74" s="145"/>
    </row>
    <row r="75" spans="1:60" ht="63.75" hidden="1" customHeight="1" x14ac:dyDescent="0.2">
      <c r="A75" s="324"/>
      <c r="B75" s="324"/>
      <c r="C75" s="325"/>
      <c r="D75" s="336"/>
      <c r="E75" s="325"/>
      <c r="F75" s="324"/>
      <c r="G75" s="203" t="s">
        <v>260</v>
      </c>
      <c r="H75" s="203" t="s">
        <v>35</v>
      </c>
      <c r="I75" s="203" t="s">
        <v>744</v>
      </c>
      <c r="J75" s="324"/>
      <c r="K75" s="324"/>
      <c r="L75" s="324"/>
      <c r="M75" s="324"/>
      <c r="N75" s="324"/>
      <c r="O75" s="332"/>
      <c r="P75" s="324"/>
      <c r="Q75" s="332"/>
      <c r="R75" s="332"/>
      <c r="S75" s="128" t="s">
        <v>315</v>
      </c>
      <c r="T75" s="129">
        <f t="shared" ref="T75:T138" si="216">IF(S75=$S$542,1,IF(S75=$S$538,5,IF(S75=$S$539,4,IF(S75=$S$540,3,IF(S75=$S$541,2,0)))))</f>
        <v>1</v>
      </c>
      <c r="U75" s="325"/>
      <c r="V75" s="325"/>
      <c r="W75" s="203" t="s">
        <v>787</v>
      </c>
      <c r="X75" s="324"/>
      <c r="Y75" s="329"/>
      <c r="Z75" s="206">
        <f t="shared" ref="Z75:Z138" si="217">IF(AA75=$AA$540,1,IF(AA75=$AA$539,2,IF(AA75=$AA$538,4,IF(S75="No_existen",5,0))))</f>
        <v>2</v>
      </c>
      <c r="AA75" s="203" t="s">
        <v>319</v>
      </c>
      <c r="AB75" s="203"/>
      <c r="AC75" s="329"/>
      <c r="AD75" s="325"/>
      <c r="AE75" s="202">
        <f t="shared" ref="AE75:AE138" si="218">IF(AF75=$AG$539,1,IF(AF75=$AG$538,4,IF(S75="No_existen",5,0)))</f>
        <v>1</v>
      </c>
      <c r="AF75" s="203" t="s">
        <v>295</v>
      </c>
      <c r="AG75" s="203" t="s">
        <v>803</v>
      </c>
      <c r="AH75" s="329"/>
      <c r="AI75" s="325"/>
      <c r="AJ75" s="202">
        <f t="shared" ref="AJ75:AJ138" si="219">IF(AK75=$AK$538,1,IF(AK75=$AK$539,4,IF(S75="No_existen",5,0)))</f>
        <v>1</v>
      </c>
      <c r="AK75" s="203" t="s">
        <v>292</v>
      </c>
      <c r="AL75" s="203" t="s">
        <v>307</v>
      </c>
      <c r="AM75" s="329"/>
      <c r="AN75" s="325"/>
      <c r="AO75" s="202">
        <f t="shared" si="6"/>
        <v>1</v>
      </c>
      <c r="AP75" s="203" t="s">
        <v>614</v>
      </c>
      <c r="AQ75" s="325"/>
      <c r="AR75" s="325"/>
      <c r="AS75" s="327"/>
      <c r="AT75" s="327"/>
      <c r="AU75" s="334"/>
      <c r="AV75" s="334"/>
      <c r="AW75" s="203" t="s">
        <v>92</v>
      </c>
      <c r="AX75" s="203" t="s">
        <v>841</v>
      </c>
      <c r="AY75" s="130">
        <v>45641</v>
      </c>
      <c r="AZ75" s="131"/>
      <c r="BA75" s="201" t="s">
        <v>842</v>
      </c>
      <c r="BB75" s="146"/>
      <c r="BC75" s="146"/>
      <c r="BD75" s="146"/>
      <c r="BE75" s="146"/>
      <c r="BF75" s="146"/>
      <c r="BG75" s="146"/>
      <c r="BH75" s="146"/>
    </row>
    <row r="76" spans="1:60" ht="63.75" hidden="1" customHeight="1" x14ac:dyDescent="0.2">
      <c r="A76" s="324"/>
      <c r="B76" s="324"/>
      <c r="C76" s="325"/>
      <c r="D76" s="336"/>
      <c r="E76" s="325"/>
      <c r="F76" s="324"/>
      <c r="G76" s="203" t="s">
        <v>260</v>
      </c>
      <c r="H76" s="203" t="s">
        <v>35</v>
      </c>
      <c r="I76" s="203" t="s">
        <v>745</v>
      </c>
      <c r="J76" s="324"/>
      <c r="K76" s="324"/>
      <c r="L76" s="324"/>
      <c r="M76" s="324"/>
      <c r="N76" s="324"/>
      <c r="O76" s="332"/>
      <c r="P76" s="324"/>
      <c r="Q76" s="332"/>
      <c r="R76" s="332"/>
      <c r="S76" s="128" t="s">
        <v>386</v>
      </c>
      <c r="T76" s="129">
        <f t="shared" si="216"/>
        <v>4</v>
      </c>
      <c r="U76" s="325"/>
      <c r="V76" s="325"/>
      <c r="W76" s="203" t="s">
        <v>788</v>
      </c>
      <c r="X76" s="324"/>
      <c r="Y76" s="329"/>
      <c r="Z76" s="206">
        <f t="shared" si="217"/>
        <v>4</v>
      </c>
      <c r="AA76" s="203" t="s">
        <v>318</v>
      </c>
      <c r="AB76" s="203"/>
      <c r="AC76" s="329"/>
      <c r="AD76" s="325"/>
      <c r="AE76" s="202">
        <f t="shared" si="218"/>
        <v>1</v>
      </c>
      <c r="AF76" s="203" t="s">
        <v>295</v>
      </c>
      <c r="AG76" s="203" t="s">
        <v>804</v>
      </c>
      <c r="AH76" s="329"/>
      <c r="AI76" s="325"/>
      <c r="AJ76" s="202">
        <f t="shared" si="219"/>
        <v>1</v>
      </c>
      <c r="AK76" s="203" t="s">
        <v>292</v>
      </c>
      <c r="AL76" s="203" t="s">
        <v>307</v>
      </c>
      <c r="AM76" s="329"/>
      <c r="AN76" s="325"/>
      <c r="AO76" s="202">
        <f t="shared" ref="AO76:AO78" si="220">IF(AP76="Preventivo",1,IF(AP76="Detectivo",4, IF(S76="No_existen",5,0)))</f>
        <v>1</v>
      </c>
      <c r="AP76" s="203" t="s">
        <v>614</v>
      </c>
      <c r="AQ76" s="325"/>
      <c r="AR76" s="325"/>
      <c r="AS76" s="327"/>
      <c r="AT76" s="327"/>
      <c r="AU76" s="334"/>
      <c r="AV76" s="334"/>
      <c r="AW76" s="203" t="s">
        <v>92</v>
      </c>
      <c r="AX76" s="203" t="s">
        <v>843</v>
      </c>
      <c r="AY76" s="130">
        <v>45641</v>
      </c>
      <c r="AZ76" s="131"/>
      <c r="BA76" s="201" t="s">
        <v>842</v>
      </c>
      <c r="BB76" s="145"/>
      <c r="BC76" s="145"/>
      <c r="BD76" s="145"/>
      <c r="BE76" s="145"/>
      <c r="BF76" s="145"/>
      <c r="BG76" s="145"/>
      <c r="BH76" s="145"/>
    </row>
    <row r="77" spans="1:60" ht="63.75" hidden="1" customHeight="1" x14ac:dyDescent="0.2">
      <c r="A77" s="324">
        <v>23</v>
      </c>
      <c r="B77" s="324" t="s">
        <v>189</v>
      </c>
      <c r="C77" s="325" t="str">
        <f>+VLOOKUP(B77,$A$568:$B$606,2,0)</f>
        <v>JORGE AUGUSTO MONTOYA ARANGO</v>
      </c>
      <c r="D77" s="336" t="s">
        <v>162</v>
      </c>
      <c r="E77" s="325"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324" t="s">
        <v>265</v>
      </c>
      <c r="G77" s="203" t="s">
        <v>260</v>
      </c>
      <c r="H77" s="203" t="s">
        <v>226</v>
      </c>
      <c r="I77" s="203" t="s">
        <v>746</v>
      </c>
      <c r="J77" s="324" t="s">
        <v>107</v>
      </c>
      <c r="K77" s="324" t="s">
        <v>767</v>
      </c>
      <c r="L77" s="324" t="s">
        <v>768</v>
      </c>
      <c r="M77" s="324" t="s">
        <v>769</v>
      </c>
      <c r="N77" s="324" t="s">
        <v>146</v>
      </c>
      <c r="O77" s="332">
        <f t="shared" ref="O77" si="221">IF(N77="ALTA",5,IF(N77="MEDIO ALTA",4,IF(N77="MEDIA",3,IF(N77="MEDIO BAJA",2,IF(N77="BAJA",1,0)))))</f>
        <v>4</v>
      </c>
      <c r="P77" s="324" t="s">
        <v>140</v>
      </c>
      <c r="Q77" s="332">
        <f t="shared" ref="Q77" si="222">IF(P77="ALTO",5,IF(P77="MEDIO-ALTO",4,IF(P77="MEDIO",3,IF(P77="MEDIO-BAJO",2,IF(P77="BAJO",1,0)))))</f>
        <v>3</v>
      </c>
      <c r="R77" s="332">
        <f t="shared" ref="R77" si="223">Q77*O77</f>
        <v>12</v>
      </c>
      <c r="S77" s="128" t="s">
        <v>315</v>
      </c>
      <c r="T77" s="129">
        <f t="shared" si="216"/>
        <v>1</v>
      </c>
      <c r="U77" s="325">
        <f t="shared" ref="U77" si="224">ROUND(AVERAGEIF(T77:T79,"&gt;0"),0)</f>
        <v>2</v>
      </c>
      <c r="V77" s="325">
        <f t="shared" ref="V77" si="225">U77*0.6</f>
        <v>1.2</v>
      </c>
      <c r="W77" s="203" t="s">
        <v>789</v>
      </c>
      <c r="X77" s="324">
        <f t="shared" ref="X77" si="226">IF(S77="No_existen",5*$X$10,Y77*$X$10)</f>
        <v>0.2</v>
      </c>
      <c r="Y77" s="329">
        <f t="shared" ref="Y77" si="227">ROUND(AVERAGEIF(Z77:Z79,"&gt;0"),0)</f>
        <v>4</v>
      </c>
      <c r="Z77" s="206">
        <f t="shared" si="217"/>
        <v>4</v>
      </c>
      <c r="AA77" s="203" t="s">
        <v>318</v>
      </c>
      <c r="AB77" s="203"/>
      <c r="AC77" s="329">
        <f t="shared" ref="AC77" si="228">IF(S77="No_existen",5*$AC$10,AD77*$AC$10)</f>
        <v>0.15</v>
      </c>
      <c r="AD77" s="325">
        <f t="shared" ref="AD77" si="229">ROUND(AVERAGEIF(AE77:AE79,"&gt;0"),0)</f>
        <v>1</v>
      </c>
      <c r="AE77" s="202">
        <f t="shared" si="218"/>
        <v>1</v>
      </c>
      <c r="AF77" s="203" t="s">
        <v>295</v>
      </c>
      <c r="AG77" s="203" t="s">
        <v>805</v>
      </c>
      <c r="AH77" s="329">
        <f t="shared" ref="AH77" si="230">IF(S77="No_existen",5*$AH$10,AI77*$AH$10)</f>
        <v>0.1</v>
      </c>
      <c r="AI77" s="325">
        <f t="shared" ref="AI77" si="231">ROUND(AVERAGEIF(AJ77:AJ79,"&gt;0"),0)</f>
        <v>1</v>
      </c>
      <c r="AJ77" s="202">
        <f t="shared" si="219"/>
        <v>1</v>
      </c>
      <c r="AK77" s="203" t="s">
        <v>292</v>
      </c>
      <c r="AL77" s="203" t="s">
        <v>307</v>
      </c>
      <c r="AM77" s="329">
        <f t="shared" ref="AM77" si="232">IF(S77="No_existen",5*$AM$10,AN77*$AM$10)</f>
        <v>0.1</v>
      </c>
      <c r="AN77" s="325">
        <f t="shared" ref="AN77" si="233">ROUND(AVERAGEIF(AO77:AO79,"&gt;0"),0)</f>
        <v>1</v>
      </c>
      <c r="AO77" s="202">
        <f t="shared" si="220"/>
        <v>1</v>
      </c>
      <c r="AP77" s="203" t="s">
        <v>614</v>
      </c>
      <c r="AQ77" s="325">
        <f t="shared" ref="AQ77" si="234">ROUND(AVERAGE(U77,Y77,AD77,AI77,AN77),0)</f>
        <v>2</v>
      </c>
      <c r="AR77" s="325" t="str">
        <f t="shared" ref="AR77" si="235">IF(AQ77&lt;1.5,"FUERTE",IF(AND(AQ77&gt;=1.5,AQ77&lt;2.5),"ACEPTABLE",IF(AQ77&gt;=5,"INEXISTENTE","DÉBIL")))</f>
        <v>ACEPTABLE</v>
      </c>
      <c r="AS77" s="327">
        <f t="shared" ref="AS77" si="236">IF(R77=0,0,ROUND((R77*AQ77),0))</f>
        <v>24</v>
      </c>
      <c r="AT77" s="327" t="str">
        <f t="shared" ref="AT77" si="237">IF(AS77&gt;=36,"GRAVE", IF(AS77&lt;=10, "LEVE", "MODERADO"))</f>
        <v>MODERADO</v>
      </c>
      <c r="AU77" s="334" t="s">
        <v>818</v>
      </c>
      <c r="AV77" s="334"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324"/>
      <c r="B78" s="324"/>
      <c r="C78" s="325"/>
      <c r="D78" s="336"/>
      <c r="E78" s="325"/>
      <c r="F78" s="324"/>
      <c r="G78" s="203" t="s">
        <v>260</v>
      </c>
      <c r="H78" s="203" t="s">
        <v>35</v>
      </c>
      <c r="I78" s="203" t="s">
        <v>747</v>
      </c>
      <c r="J78" s="324"/>
      <c r="K78" s="324"/>
      <c r="L78" s="324"/>
      <c r="M78" s="324"/>
      <c r="N78" s="324"/>
      <c r="O78" s="332"/>
      <c r="P78" s="324"/>
      <c r="Q78" s="332"/>
      <c r="R78" s="332"/>
      <c r="S78" s="128" t="s">
        <v>315</v>
      </c>
      <c r="T78" s="129">
        <f t="shared" si="216"/>
        <v>1</v>
      </c>
      <c r="U78" s="325"/>
      <c r="V78" s="325"/>
      <c r="W78" s="203" t="s">
        <v>790</v>
      </c>
      <c r="X78" s="324"/>
      <c r="Y78" s="329"/>
      <c r="Z78" s="206">
        <f t="shared" si="217"/>
        <v>4</v>
      </c>
      <c r="AA78" s="203" t="s">
        <v>318</v>
      </c>
      <c r="AB78" s="203"/>
      <c r="AC78" s="329"/>
      <c r="AD78" s="325"/>
      <c r="AE78" s="202">
        <f t="shared" si="218"/>
        <v>1</v>
      </c>
      <c r="AF78" s="203" t="s">
        <v>295</v>
      </c>
      <c r="AG78" s="203" t="s">
        <v>805</v>
      </c>
      <c r="AH78" s="329"/>
      <c r="AI78" s="325"/>
      <c r="AJ78" s="202">
        <f t="shared" si="219"/>
        <v>1</v>
      </c>
      <c r="AK78" s="203" t="s">
        <v>292</v>
      </c>
      <c r="AL78" s="203" t="s">
        <v>307</v>
      </c>
      <c r="AM78" s="329"/>
      <c r="AN78" s="325"/>
      <c r="AO78" s="202">
        <f t="shared" si="220"/>
        <v>1</v>
      </c>
      <c r="AP78" s="203" t="s">
        <v>614</v>
      </c>
      <c r="AQ78" s="325"/>
      <c r="AR78" s="325"/>
      <c r="AS78" s="327"/>
      <c r="AT78" s="327"/>
      <c r="AU78" s="334"/>
      <c r="AV78" s="334"/>
      <c r="AW78" s="203" t="s">
        <v>92</v>
      </c>
      <c r="AX78" s="203" t="s">
        <v>846</v>
      </c>
      <c r="AY78" s="130">
        <v>45641</v>
      </c>
      <c r="AZ78" s="131"/>
      <c r="BA78" s="201" t="s">
        <v>845</v>
      </c>
      <c r="BB78" s="145"/>
      <c r="BC78" s="145"/>
      <c r="BD78" s="145"/>
      <c r="BE78" s="145"/>
      <c r="BF78" s="145"/>
      <c r="BG78" s="145"/>
      <c r="BH78" s="145"/>
    </row>
    <row r="79" spans="1:60" ht="63.75" hidden="1" customHeight="1" x14ac:dyDescent="0.2">
      <c r="A79" s="324"/>
      <c r="B79" s="324"/>
      <c r="C79" s="325"/>
      <c r="D79" s="336"/>
      <c r="E79" s="325"/>
      <c r="F79" s="324"/>
      <c r="G79" s="203"/>
      <c r="H79" s="203"/>
      <c r="I79" s="203"/>
      <c r="J79" s="324"/>
      <c r="K79" s="324"/>
      <c r="L79" s="324"/>
      <c r="M79" s="324"/>
      <c r="N79" s="324"/>
      <c r="O79" s="332"/>
      <c r="P79" s="324"/>
      <c r="Q79" s="332"/>
      <c r="R79" s="332"/>
      <c r="S79" s="128" t="s">
        <v>386</v>
      </c>
      <c r="T79" s="129">
        <f t="shared" si="216"/>
        <v>4</v>
      </c>
      <c r="U79" s="325"/>
      <c r="V79" s="325"/>
      <c r="W79" s="203" t="s">
        <v>791</v>
      </c>
      <c r="X79" s="324"/>
      <c r="Y79" s="329"/>
      <c r="Z79" s="206">
        <f t="shared" si="217"/>
        <v>4</v>
      </c>
      <c r="AA79" s="203" t="s">
        <v>318</v>
      </c>
      <c r="AB79" s="203"/>
      <c r="AC79" s="329"/>
      <c r="AD79" s="325"/>
      <c r="AE79" s="202">
        <f t="shared" si="218"/>
        <v>1</v>
      </c>
      <c r="AF79" s="203" t="s">
        <v>295</v>
      </c>
      <c r="AG79" s="203" t="s">
        <v>796</v>
      </c>
      <c r="AH79" s="329"/>
      <c r="AI79" s="325"/>
      <c r="AJ79" s="202">
        <f t="shared" si="219"/>
        <v>1</v>
      </c>
      <c r="AK79" s="203" t="s">
        <v>292</v>
      </c>
      <c r="AL79" s="203" t="s">
        <v>307</v>
      </c>
      <c r="AM79" s="329"/>
      <c r="AN79" s="325"/>
      <c r="AO79" s="202">
        <f t="shared" ref="AO79:AO118" si="238">IF(AP79="Preventivo",1,IF(AP79="Detectivo",4, IF(S79="No_existen",5,0)))</f>
        <v>1</v>
      </c>
      <c r="AP79" s="203" t="s">
        <v>614</v>
      </c>
      <c r="AQ79" s="325"/>
      <c r="AR79" s="325"/>
      <c r="AS79" s="327"/>
      <c r="AT79" s="327"/>
      <c r="AU79" s="334"/>
      <c r="AV79" s="334"/>
      <c r="AW79" s="203" t="s">
        <v>92</v>
      </c>
      <c r="AX79" s="203" t="s">
        <v>847</v>
      </c>
      <c r="AY79" s="130">
        <v>45641</v>
      </c>
      <c r="AZ79" s="131"/>
      <c r="BA79" s="201" t="s">
        <v>845</v>
      </c>
      <c r="BB79" s="145"/>
      <c r="BC79" s="145"/>
      <c r="BD79" s="145"/>
      <c r="BE79" s="145"/>
      <c r="BF79" s="145"/>
      <c r="BG79" s="145"/>
      <c r="BH79" s="145"/>
    </row>
    <row r="80" spans="1:60" ht="63.75" hidden="1" customHeight="1" x14ac:dyDescent="0.2">
      <c r="A80" s="324">
        <v>24</v>
      </c>
      <c r="B80" s="324" t="s">
        <v>189</v>
      </c>
      <c r="C80" s="325" t="str">
        <f>+VLOOKUP(B80,$A$568:$B$606,2,0)</f>
        <v>JORGE AUGUSTO MONTOYA ARANGO</v>
      </c>
      <c r="D80" s="336" t="s">
        <v>162</v>
      </c>
      <c r="E80" s="325"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324" t="s">
        <v>265</v>
      </c>
      <c r="G80" s="203" t="s">
        <v>260</v>
      </c>
      <c r="H80" s="203"/>
      <c r="I80" s="203" t="s">
        <v>748</v>
      </c>
      <c r="J80" s="324" t="s">
        <v>112</v>
      </c>
      <c r="K80" s="324" t="s">
        <v>770</v>
      </c>
      <c r="L80" s="324" t="s">
        <v>771</v>
      </c>
      <c r="M80" s="324" t="s">
        <v>772</v>
      </c>
      <c r="N80" s="324" t="s">
        <v>146</v>
      </c>
      <c r="O80" s="332">
        <f t="shared" ref="O80" si="239">IF(N80="ALTA",5,IF(N80="MEDIO ALTA",4,IF(N80="MEDIA",3,IF(N80="MEDIO BAJA",2,IF(N80="BAJA",1,0)))))</f>
        <v>4</v>
      </c>
      <c r="P80" s="324" t="s">
        <v>209</v>
      </c>
      <c r="Q80" s="332">
        <f t="shared" ref="Q80" si="240">IF(P80="ALTO",5,IF(P80="MEDIO-ALTO",4,IF(P80="MEDIO",3,IF(P80="MEDIO-BAJO",2,IF(P80="BAJO",1,0)))))</f>
        <v>4</v>
      </c>
      <c r="R80" s="332">
        <f t="shared" ref="R80" si="241">Q80*O80</f>
        <v>16</v>
      </c>
      <c r="S80" s="128" t="s">
        <v>321</v>
      </c>
      <c r="T80" s="129">
        <f t="shared" si="216"/>
        <v>3</v>
      </c>
      <c r="U80" s="325">
        <f t="shared" ref="U80" si="242">ROUND(AVERAGEIF(T80:T82,"&gt;0"),0)</f>
        <v>3</v>
      </c>
      <c r="V80" s="325">
        <f t="shared" ref="V80" si="243">U80*0.6</f>
        <v>1.7999999999999998</v>
      </c>
      <c r="W80" s="203" t="s">
        <v>792</v>
      </c>
      <c r="X80" s="324">
        <f t="shared" ref="X80" si="244">IF(S80="No_existen",5*$X$10,Y80*$X$10)</f>
        <v>0.2</v>
      </c>
      <c r="Y80" s="329">
        <f t="shared" ref="Y80" si="245">ROUND(AVERAGEIF(Z80:Z82,"&gt;0"),0)</f>
        <v>4</v>
      </c>
      <c r="Z80" s="206">
        <f t="shared" si="217"/>
        <v>4</v>
      </c>
      <c r="AA80" s="203" t="s">
        <v>318</v>
      </c>
      <c r="AB80" s="203"/>
      <c r="AC80" s="329">
        <f t="shared" ref="AC80" si="246">IF(S80="No_existen",5*$AC$10,AD80*$AC$10)</f>
        <v>0.15</v>
      </c>
      <c r="AD80" s="325">
        <f t="shared" ref="AD80" si="247">ROUND(AVERAGEIF(AE80:AE82,"&gt;0"),0)</f>
        <v>1</v>
      </c>
      <c r="AE80" s="202">
        <f t="shared" si="218"/>
        <v>1</v>
      </c>
      <c r="AF80" s="203" t="s">
        <v>295</v>
      </c>
      <c r="AG80" s="203" t="s">
        <v>796</v>
      </c>
      <c r="AH80" s="329">
        <f t="shared" ref="AH80" si="248">IF(S80="No_existen",5*$AH$10,AI80*$AH$10)</f>
        <v>0.1</v>
      </c>
      <c r="AI80" s="325">
        <f t="shared" ref="AI80" si="249">ROUND(AVERAGEIF(AJ80:AJ82,"&gt;0"),0)</f>
        <v>1</v>
      </c>
      <c r="AJ80" s="202">
        <f t="shared" si="219"/>
        <v>1</v>
      </c>
      <c r="AK80" s="203" t="s">
        <v>292</v>
      </c>
      <c r="AL80" s="203" t="s">
        <v>301</v>
      </c>
      <c r="AM80" s="329">
        <f t="shared" ref="AM80" si="250">IF(S80="No_existen",5*$AM$10,AN80*$AM$10)</f>
        <v>0.1</v>
      </c>
      <c r="AN80" s="325">
        <f t="shared" ref="AN80" si="251">ROUND(AVERAGEIF(AO80:AO82,"&gt;0"),0)</f>
        <v>1</v>
      </c>
      <c r="AO80" s="202">
        <f t="shared" si="238"/>
        <v>1</v>
      </c>
      <c r="AP80" s="203" t="s">
        <v>614</v>
      </c>
      <c r="AQ80" s="325">
        <f t="shared" ref="AQ80" si="252">ROUND(AVERAGE(U80,Y80,AD80,AI80,AN80),0)</f>
        <v>2</v>
      </c>
      <c r="AR80" s="325" t="str">
        <f t="shared" ref="AR80" si="253">IF(AQ80&lt;1.5,"FUERTE",IF(AND(AQ80&gt;=1.5,AQ80&lt;2.5),"ACEPTABLE",IF(AQ80&gt;=5,"INEXISTENTE","DÉBIL")))</f>
        <v>ACEPTABLE</v>
      </c>
      <c r="AS80" s="327">
        <f t="shared" ref="AS80" si="254">IF(R80=0,0,ROUND((R80*AQ80),0))</f>
        <v>32</v>
      </c>
      <c r="AT80" s="327" t="str">
        <f t="shared" ref="AT80" si="255">IF(AS80&gt;=36,"GRAVE", IF(AS80&lt;=10, "LEVE", "MODERADO"))</f>
        <v>MODERADO</v>
      </c>
      <c r="AU80" s="334" t="s">
        <v>820</v>
      </c>
      <c r="AV80" s="334"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324"/>
      <c r="B81" s="324"/>
      <c r="C81" s="325"/>
      <c r="D81" s="336"/>
      <c r="E81" s="325"/>
      <c r="F81" s="324"/>
      <c r="G81" s="203"/>
      <c r="H81" s="203"/>
      <c r="I81" s="127"/>
      <c r="J81" s="324"/>
      <c r="K81" s="324"/>
      <c r="L81" s="324"/>
      <c r="M81" s="324"/>
      <c r="N81" s="324"/>
      <c r="O81" s="332"/>
      <c r="P81" s="324"/>
      <c r="Q81" s="332"/>
      <c r="R81" s="332"/>
      <c r="S81" s="128"/>
      <c r="T81" s="129">
        <f t="shared" si="216"/>
        <v>0</v>
      </c>
      <c r="U81" s="325"/>
      <c r="V81" s="325"/>
      <c r="W81" s="203"/>
      <c r="X81" s="324"/>
      <c r="Y81" s="329"/>
      <c r="Z81" s="206">
        <f t="shared" si="217"/>
        <v>0</v>
      </c>
      <c r="AA81" s="203"/>
      <c r="AB81" s="203"/>
      <c r="AC81" s="329"/>
      <c r="AD81" s="325"/>
      <c r="AE81" s="202">
        <f t="shared" si="218"/>
        <v>0</v>
      </c>
      <c r="AF81" s="203"/>
      <c r="AG81" s="203"/>
      <c r="AH81" s="329"/>
      <c r="AI81" s="325"/>
      <c r="AJ81" s="202">
        <f t="shared" si="219"/>
        <v>0</v>
      </c>
      <c r="AK81" s="203"/>
      <c r="AL81" s="203"/>
      <c r="AM81" s="329"/>
      <c r="AN81" s="325"/>
      <c r="AO81" s="202">
        <f t="shared" si="238"/>
        <v>0</v>
      </c>
      <c r="AP81" s="203"/>
      <c r="AQ81" s="325"/>
      <c r="AR81" s="325"/>
      <c r="AS81" s="327"/>
      <c r="AT81" s="327"/>
      <c r="AU81" s="334"/>
      <c r="AV81" s="334"/>
      <c r="AW81" s="203"/>
      <c r="AX81" s="203"/>
      <c r="AY81" s="130"/>
      <c r="AZ81" s="131"/>
      <c r="BA81" s="207"/>
      <c r="BB81" s="145"/>
      <c r="BC81" s="145"/>
      <c r="BD81" s="145"/>
      <c r="BE81" s="145"/>
      <c r="BF81" s="145"/>
      <c r="BG81" s="145"/>
      <c r="BH81" s="145"/>
    </row>
    <row r="82" spans="1:60" ht="63.75" hidden="1" customHeight="1" x14ac:dyDescent="0.2">
      <c r="A82" s="324"/>
      <c r="B82" s="324"/>
      <c r="C82" s="325"/>
      <c r="D82" s="336"/>
      <c r="E82" s="325"/>
      <c r="F82" s="324"/>
      <c r="G82" s="203"/>
      <c r="H82" s="203"/>
      <c r="I82" s="127"/>
      <c r="J82" s="324"/>
      <c r="K82" s="324"/>
      <c r="L82" s="324"/>
      <c r="M82" s="324"/>
      <c r="N82" s="324"/>
      <c r="O82" s="332"/>
      <c r="P82" s="324"/>
      <c r="Q82" s="332"/>
      <c r="R82" s="332"/>
      <c r="S82" s="128"/>
      <c r="T82" s="129">
        <f t="shared" si="216"/>
        <v>0</v>
      </c>
      <c r="U82" s="325"/>
      <c r="V82" s="325"/>
      <c r="W82" s="203"/>
      <c r="X82" s="324"/>
      <c r="Y82" s="329"/>
      <c r="Z82" s="206">
        <f t="shared" si="217"/>
        <v>0</v>
      </c>
      <c r="AA82" s="203"/>
      <c r="AB82" s="203"/>
      <c r="AC82" s="329"/>
      <c r="AD82" s="325"/>
      <c r="AE82" s="202">
        <f t="shared" si="218"/>
        <v>0</v>
      </c>
      <c r="AF82" s="203"/>
      <c r="AG82" s="203"/>
      <c r="AH82" s="329"/>
      <c r="AI82" s="325"/>
      <c r="AJ82" s="202">
        <f t="shared" si="219"/>
        <v>0</v>
      </c>
      <c r="AK82" s="203"/>
      <c r="AL82" s="203"/>
      <c r="AM82" s="329"/>
      <c r="AN82" s="325"/>
      <c r="AO82" s="202">
        <f t="shared" si="238"/>
        <v>0</v>
      </c>
      <c r="AP82" s="203"/>
      <c r="AQ82" s="325"/>
      <c r="AR82" s="325"/>
      <c r="AS82" s="327"/>
      <c r="AT82" s="327"/>
      <c r="AU82" s="334"/>
      <c r="AV82" s="334"/>
      <c r="AW82" s="203"/>
      <c r="AX82" s="203"/>
      <c r="AY82" s="130"/>
      <c r="AZ82" s="131"/>
      <c r="BA82" s="207"/>
      <c r="BB82" s="145"/>
      <c r="BC82" s="145"/>
      <c r="BD82" s="145"/>
      <c r="BE82" s="145"/>
      <c r="BF82" s="145"/>
      <c r="BG82" s="145"/>
      <c r="BH82" s="145"/>
    </row>
    <row r="83" spans="1:60" ht="63.75" hidden="1" customHeight="1" x14ac:dyDescent="0.2">
      <c r="A83" s="324">
        <v>25</v>
      </c>
      <c r="B83" s="324" t="s">
        <v>188</v>
      </c>
      <c r="C83" s="325" t="str">
        <f>+VLOOKUP(B83,$A$568:$B$606,2,0)</f>
        <v>CECILIA LUCA ESCOBAR VEKEMAN</v>
      </c>
      <c r="D83" s="336" t="s">
        <v>150</v>
      </c>
      <c r="E83" s="325"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324" t="s">
        <v>265</v>
      </c>
      <c r="G83" s="203" t="s">
        <v>261</v>
      </c>
      <c r="H83" s="203" t="s">
        <v>41</v>
      </c>
      <c r="I83" s="127" t="s">
        <v>850</v>
      </c>
      <c r="J83" s="324" t="s">
        <v>107</v>
      </c>
      <c r="K83" s="337" t="s">
        <v>856</v>
      </c>
      <c r="L83" s="337" t="s">
        <v>857</v>
      </c>
      <c r="M83" s="337" t="s">
        <v>858</v>
      </c>
      <c r="N83" s="324" t="s">
        <v>147</v>
      </c>
      <c r="O83" s="332">
        <f t="shared" ref="O83" si="256">IF(N83="ALTA",5,IF(N83="MEDIO ALTA",4,IF(N83="MEDIA",3,IF(N83="MEDIO BAJA",2,IF(N83="BAJA",1,0)))))</f>
        <v>2</v>
      </c>
      <c r="P83" s="324" t="s">
        <v>139</v>
      </c>
      <c r="Q83" s="332">
        <f t="shared" ref="Q83" si="257">IF(P83="ALTO",5,IF(P83="MEDIO-ALTO",4,IF(P83="MEDIO",3,IF(P83="MEDIO-BAJO",2,IF(P83="BAJO",1,0)))))</f>
        <v>5</v>
      </c>
      <c r="R83" s="332">
        <f t="shared" ref="R83" si="258">Q83*O83</f>
        <v>10</v>
      </c>
      <c r="S83" s="128" t="s">
        <v>315</v>
      </c>
      <c r="T83" s="129">
        <f t="shared" si="216"/>
        <v>1</v>
      </c>
      <c r="U83" s="325">
        <f t="shared" ref="U83" si="259">ROUND(AVERAGEIF(T83:T85,"&gt;0"),0)</f>
        <v>1</v>
      </c>
      <c r="V83" s="325">
        <f t="shared" ref="V83" si="260">U83*0.6</f>
        <v>0.6</v>
      </c>
      <c r="W83" s="203" t="s">
        <v>865</v>
      </c>
      <c r="X83" s="324">
        <f t="shared" ref="X83" si="261">IF(S83="No_existen",5*$X$10,Y83*$X$10)</f>
        <v>0.1</v>
      </c>
      <c r="Y83" s="329">
        <f t="shared" ref="Y83" si="262">ROUND(AVERAGEIF(Z83:Z85,"&gt;0"),0)</f>
        <v>2</v>
      </c>
      <c r="Z83" s="206">
        <f t="shared" si="217"/>
        <v>2</v>
      </c>
      <c r="AA83" s="203" t="s">
        <v>319</v>
      </c>
      <c r="AB83" s="203"/>
      <c r="AC83" s="329">
        <f t="shared" ref="AC83" si="263">IF(S83="No_existen",5*$AC$10,AD83*$AC$10)</f>
        <v>0.15</v>
      </c>
      <c r="AD83" s="325">
        <f t="shared" ref="AD83" si="264">ROUND(AVERAGEIF(AE83:AE85,"&gt;0"),0)</f>
        <v>1</v>
      </c>
      <c r="AE83" s="202">
        <f t="shared" si="218"/>
        <v>1</v>
      </c>
      <c r="AF83" s="203" t="s">
        <v>295</v>
      </c>
      <c r="AG83" s="203" t="s">
        <v>871</v>
      </c>
      <c r="AH83" s="329">
        <f t="shared" ref="AH83" si="265">IF(S83="No_existen",5*$AH$10,AI83*$AH$10)</f>
        <v>0.1</v>
      </c>
      <c r="AI83" s="325">
        <f t="shared" ref="AI83" si="266">ROUND(AVERAGEIF(AJ83:AJ85,"&gt;0"),0)</f>
        <v>1</v>
      </c>
      <c r="AJ83" s="202">
        <f t="shared" si="219"/>
        <v>1</v>
      </c>
      <c r="AK83" s="203" t="s">
        <v>292</v>
      </c>
      <c r="AL83" s="203" t="s">
        <v>302</v>
      </c>
      <c r="AM83" s="329">
        <f t="shared" ref="AM83" si="267">IF(S83="No_existen",5*$AM$10,AN83*$AM$10)</f>
        <v>0.1</v>
      </c>
      <c r="AN83" s="325">
        <f t="shared" ref="AN83" si="268">ROUND(AVERAGEIF(AO83:AO85,"&gt;0"),0)</f>
        <v>1</v>
      </c>
      <c r="AO83" s="202">
        <f t="shared" si="238"/>
        <v>1</v>
      </c>
      <c r="AP83" s="203" t="s">
        <v>614</v>
      </c>
      <c r="AQ83" s="325">
        <f t="shared" ref="AQ83" si="269">ROUND(AVERAGE(U83,Y83,AD83,AI83,AN83),0)</f>
        <v>1</v>
      </c>
      <c r="AR83" s="325" t="str">
        <f t="shared" ref="AR83" si="270">IF(AQ83&lt;1.5,"FUERTE",IF(AND(AQ83&gt;=1.5,AQ83&lt;2.5),"ACEPTABLE",IF(AQ83&gt;=5,"INEXISTENTE","DÉBIL")))</f>
        <v>FUERTE</v>
      </c>
      <c r="AS83" s="327">
        <f t="shared" ref="AS83" si="271">IF(R83=0,0,ROUND((R83*AQ83),0))</f>
        <v>10</v>
      </c>
      <c r="AT83" s="327" t="str">
        <f t="shared" ref="AT83" si="272">IF(AS83&gt;=36,"GRAVE", IF(AS83&lt;=10, "LEVE", "MODERADO"))</f>
        <v>LEVE</v>
      </c>
      <c r="AU83" s="337" t="s">
        <v>873</v>
      </c>
      <c r="AV83" s="338" t="s">
        <v>874</v>
      </c>
      <c r="AW83" s="203" t="s">
        <v>89</v>
      </c>
      <c r="AX83" s="203"/>
      <c r="AY83" s="130"/>
      <c r="AZ83" s="131"/>
      <c r="BA83" s="207"/>
      <c r="BB83" s="145"/>
      <c r="BC83" s="145"/>
      <c r="BD83" s="145"/>
      <c r="BE83" s="145"/>
      <c r="BF83" s="145"/>
      <c r="BG83" s="145"/>
      <c r="BH83" s="145"/>
    </row>
    <row r="84" spans="1:60" ht="63.75" hidden="1" customHeight="1" x14ac:dyDescent="0.2">
      <c r="A84" s="324"/>
      <c r="B84" s="324"/>
      <c r="C84" s="325"/>
      <c r="D84" s="336"/>
      <c r="E84" s="325"/>
      <c r="F84" s="324"/>
      <c r="G84" s="203" t="s">
        <v>260</v>
      </c>
      <c r="H84" s="203" t="s">
        <v>37</v>
      </c>
      <c r="I84" s="127" t="s">
        <v>851</v>
      </c>
      <c r="J84" s="324"/>
      <c r="K84" s="337"/>
      <c r="L84" s="337"/>
      <c r="M84" s="337"/>
      <c r="N84" s="324"/>
      <c r="O84" s="332"/>
      <c r="P84" s="324"/>
      <c r="Q84" s="332"/>
      <c r="R84" s="332"/>
      <c r="S84" s="128" t="s">
        <v>315</v>
      </c>
      <c r="T84" s="129">
        <f t="shared" si="216"/>
        <v>1</v>
      </c>
      <c r="U84" s="325"/>
      <c r="V84" s="325"/>
      <c r="W84" s="203" t="s">
        <v>866</v>
      </c>
      <c r="X84" s="324"/>
      <c r="Y84" s="329"/>
      <c r="Z84" s="206">
        <f t="shared" si="217"/>
        <v>2</v>
      </c>
      <c r="AA84" s="203" t="s">
        <v>319</v>
      </c>
      <c r="AB84" s="203"/>
      <c r="AC84" s="329"/>
      <c r="AD84" s="325"/>
      <c r="AE84" s="202">
        <f t="shared" si="218"/>
        <v>1</v>
      </c>
      <c r="AF84" s="203" t="s">
        <v>295</v>
      </c>
      <c r="AG84" s="203" t="s">
        <v>871</v>
      </c>
      <c r="AH84" s="329"/>
      <c r="AI84" s="325"/>
      <c r="AJ84" s="202">
        <f t="shared" si="219"/>
        <v>1</v>
      </c>
      <c r="AK84" s="203" t="s">
        <v>292</v>
      </c>
      <c r="AL84" s="203" t="s">
        <v>303</v>
      </c>
      <c r="AM84" s="329"/>
      <c r="AN84" s="325"/>
      <c r="AO84" s="202">
        <f t="shared" si="238"/>
        <v>1</v>
      </c>
      <c r="AP84" s="203" t="s">
        <v>614</v>
      </c>
      <c r="AQ84" s="325"/>
      <c r="AR84" s="325"/>
      <c r="AS84" s="327"/>
      <c r="AT84" s="327"/>
      <c r="AU84" s="337"/>
      <c r="AV84" s="337"/>
      <c r="AW84" s="203" t="s">
        <v>89</v>
      </c>
      <c r="AX84" s="203"/>
      <c r="AY84" s="130"/>
      <c r="AZ84" s="131"/>
      <c r="BA84" s="207"/>
      <c r="BB84" s="145"/>
      <c r="BC84" s="145"/>
      <c r="BD84" s="145"/>
      <c r="BE84" s="145"/>
      <c r="BF84" s="145"/>
      <c r="BG84" s="145"/>
      <c r="BH84" s="145"/>
    </row>
    <row r="85" spans="1:60" ht="63.75" hidden="1" customHeight="1" x14ac:dyDescent="0.2">
      <c r="A85" s="324"/>
      <c r="B85" s="324"/>
      <c r="C85" s="325"/>
      <c r="D85" s="336"/>
      <c r="E85" s="325"/>
      <c r="F85" s="324"/>
      <c r="G85" s="203"/>
      <c r="H85" s="203"/>
      <c r="I85" s="127"/>
      <c r="J85" s="324"/>
      <c r="K85" s="337"/>
      <c r="L85" s="337"/>
      <c r="M85" s="337"/>
      <c r="N85" s="324"/>
      <c r="O85" s="332"/>
      <c r="P85" s="324"/>
      <c r="Q85" s="332"/>
      <c r="R85" s="332"/>
      <c r="S85" s="128"/>
      <c r="T85" s="129">
        <f t="shared" si="216"/>
        <v>0</v>
      </c>
      <c r="U85" s="325"/>
      <c r="V85" s="325"/>
      <c r="W85" s="203"/>
      <c r="X85" s="324"/>
      <c r="Y85" s="329"/>
      <c r="Z85" s="206">
        <f t="shared" si="217"/>
        <v>0</v>
      </c>
      <c r="AA85" s="203"/>
      <c r="AB85" s="203"/>
      <c r="AC85" s="329"/>
      <c r="AD85" s="325"/>
      <c r="AE85" s="202">
        <f t="shared" si="218"/>
        <v>0</v>
      </c>
      <c r="AF85" s="203"/>
      <c r="AG85" s="203"/>
      <c r="AH85" s="329"/>
      <c r="AI85" s="325"/>
      <c r="AJ85" s="202">
        <f t="shared" si="219"/>
        <v>0</v>
      </c>
      <c r="AK85" s="203"/>
      <c r="AL85" s="203"/>
      <c r="AM85" s="329"/>
      <c r="AN85" s="325"/>
      <c r="AO85" s="202">
        <f t="shared" si="238"/>
        <v>0</v>
      </c>
      <c r="AP85" s="203"/>
      <c r="AQ85" s="325"/>
      <c r="AR85" s="325"/>
      <c r="AS85" s="327"/>
      <c r="AT85" s="327"/>
      <c r="AU85" s="337"/>
      <c r="AV85" s="337"/>
      <c r="AW85" s="203" t="s">
        <v>89</v>
      </c>
      <c r="AX85" s="203"/>
      <c r="AY85" s="130"/>
      <c r="AZ85" s="131"/>
      <c r="BA85" s="207"/>
      <c r="BB85" s="145"/>
      <c r="BC85" s="145"/>
      <c r="BD85" s="145"/>
      <c r="BE85" s="145"/>
      <c r="BF85" s="145"/>
      <c r="BG85" s="145"/>
      <c r="BH85" s="145"/>
    </row>
    <row r="86" spans="1:60" ht="63.75" hidden="1" customHeight="1" x14ac:dyDescent="0.2">
      <c r="A86" s="324">
        <v>26</v>
      </c>
      <c r="B86" s="324" t="s">
        <v>188</v>
      </c>
      <c r="C86" s="325" t="str">
        <f>+VLOOKUP(B86,$A$568:$B$606,2,0)</f>
        <v>CECILIA LUCA ESCOBAR VEKEMAN</v>
      </c>
      <c r="D86" s="336" t="s">
        <v>150</v>
      </c>
      <c r="E86" s="325"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324" t="s">
        <v>265</v>
      </c>
      <c r="G86" s="203" t="s">
        <v>261</v>
      </c>
      <c r="H86" s="203" t="s">
        <v>41</v>
      </c>
      <c r="I86" s="127" t="s">
        <v>852</v>
      </c>
      <c r="J86" s="324" t="s">
        <v>107</v>
      </c>
      <c r="K86" s="324" t="s">
        <v>859</v>
      </c>
      <c r="L86" s="324" t="s">
        <v>860</v>
      </c>
      <c r="M86" s="324" t="s">
        <v>861</v>
      </c>
      <c r="N86" s="324" t="s">
        <v>127</v>
      </c>
      <c r="O86" s="332">
        <f t="shared" ref="O86" si="273">IF(N86="ALTA",5,IF(N86="MEDIO ALTA",4,IF(N86="MEDIA",3,IF(N86="MEDIO BAJA",2,IF(N86="BAJA",1,0)))))</f>
        <v>1</v>
      </c>
      <c r="P86" s="324" t="s">
        <v>139</v>
      </c>
      <c r="Q86" s="332">
        <f t="shared" ref="Q86" si="274">IF(P86="ALTO",5,IF(P86="MEDIO-ALTO",4,IF(P86="MEDIO",3,IF(P86="MEDIO-BAJO",2,IF(P86="BAJO",1,0)))))</f>
        <v>5</v>
      </c>
      <c r="R86" s="332">
        <f t="shared" ref="R86" si="275">Q86*O86</f>
        <v>5</v>
      </c>
      <c r="S86" s="128" t="s">
        <v>315</v>
      </c>
      <c r="T86" s="129">
        <f t="shared" si="216"/>
        <v>1</v>
      </c>
      <c r="U86" s="325">
        <f t="shared" ref="U86" si="276">ROUND(AVERAGEIF(T86:T88,"&gt;0"),0)</f>
        <v>1</v>
      </c>
      <c r="V86" s="325">
        <f t="shared" ref="V86" si="277">U86*0.6</f>
        <v>0.6</v>
      </c>
      <c r="W86" s="203" t="s">
        <v>867</v>
      </c>
      <c r="X86" s="324">
        <f t="shared" ref="X86" si="278">IF(S86="No_existen",5*$X$10,Y86*$X$10)</f>
        <v>0.1</v>
      </c>
      <c r="Y86" s="329">
        <f t="shared" ref="Y86" si="279">ROUND(AVERAGEIF(Z86:Z88,"&gt;0"),0)</f>
        <v>2</v>
      </c>
      <c r="Z86" s="206">
        <f t="shared" si="217"/>
        <v>2</v>
      </c>
      <c r="AA86" s="203" t="s">
        <v>319</v>
      </c>
      <c r="AB86" s="203"/>
      <c r="AC86" s="329">
        <f t="shared" ref="AC86" si="280">IF(S86="No_existen",5*$AC$10,AD86*$AC$10)</f>
        <v>0.15</v>
      </c>
      <c r="AD86" s="325">
        <f t="shared" ref="AD86" si="281">ROUND(AVERAGEIF(AE86:AE88,"&gt;0"),0)</f>
        <v>1</v>
      </c>
      <c r="AE86" s="202">
        <f t="shared" si="218"/>
        <v>1</v>
      </c>
      <c r="AF86" s="203" t="s">
        <v>295</v>
      </c>
      <c r="AG86" s="203" t="s">
        <v>871</v>
      </c>
      <c r="AH86" s="329">
        <f t="shared" ref="AH86" si="282">IF(S86="No_existen",5*$AH$10,AI86*$AH$10)</f>
        <v>0.1</v>
      </c>
      <c r="AI86" s="325">
        <f t="shared" ref="AI86" si="283">ROUND(AVERAGEIF(AJ86:AJ88,"&gt;0"),0)</f>
        <v>1</v>
      </c>
      <c r="AJ86" s="202">
        <f t="shared" si="219"/>
        <v>1</v>
      </c>
      <c r="AK86" s="203" t="s">
        <v>292</v>
      </c>
      <c r="AL86" s="203" t="s">
        <v>302</v>
      </c>
      <c r="AM86" s="329">
        <f t="shared" ref="AM86" si="284">IF(S86="No_existen",5*$AM$10,AN86*$AM$10)</f>
        <v>0.1</v>
      </c>
      <c r="AN86" s="325">
        <f t="shared" ref="AN86" si="285">ROUND(AVERAGEIF(AO86:AO88,"&gt;0"),0)</f>
        <v>1</v>
      </c>
      <c r="AO86" s="202">
        <f t="shared" si="238"/>
        <v>1</v>
      </c>
      <c r="AP86" s="203" t="s">
        <v>614</v>
      </c>
      <c r="AQ86" s="325">
        <f t="shared" ref="AQ86" si="286">ROUND(AVERAGE(U86,Y86,AD86,AI86,AN86),0)</f>
        <v>1</v>
      </c>
      <c r="AR86" s="325" t="str">
        <f t="shared" ref="AR86" si="287">IF(AQ86&lt;1.5,"FUERTE",IF(AND(AQ86&gt;=1.5,AQ86&lt;2.5),"ACEPTABLE",IF(AQ86&gt;=5,"INEXISTENTE","DÉBIL")))</f>
        <v>FUERTE</v>
      </c>
      <c r="AS86" s="327">
        <f t="shared" ref="AS86" si="288">IF(R86=0,0,ROUND((R86*AQ86),0))</f>
        <v>5</v>
      </c>
      <c r="AT86" s="327" t="str">
        <f t="shared" ref="AT86" si="289">IF(AS86&gt;=36,"GRAVE", IF(AS86&lt;=10, "LEVE", "MODERADO"))</f>
        <v>LEVE</v>
      </c>
      <c r="AU86" s="334" t="s">
        <v>875</v>
      </c>
      <c r="AV86" s="335" t="s">
        <v>876</v>
      </c>
      <c r="AW86" s="203" t="s">
        <v>89</v>
      </c>
      <c r="AX86" s="203"/>
      <c r="AY86" s="130"/>
      <c r="AZ86" s="131"/>
      <c r="BA86" s="207"/>
      <c r="BB86" s="145"/>
      <c r="BC86" s="145"/>
      <c r="BD86" s="145"/>
      <c r="BE86" s="145"/>
      <c r="BF86" s="145"/>
      <c r="BG86" s="145"/>
      <c r="BH86" s="145"/>
    </row>
    <row r="87" spans="1:60" ht="63.75" hidden="1" customHeight="1" x14ac:dyDescent="0.2">
      <c r="A87" s="324"/>
      <c r="B87" s="324"/>
      <c r="C87" s="325"/>
      <c r="D87" s="336"/>
      <c r="E87" s="325"/>
      <c r="F87" s="324"/>
      <c r="G87" s="203" t="s">
        <v>260</v>
      </c>
      <c r="H87" s="203" t="s">
        <v>37</v>
      </c>
      <c r="I87" s="127" t="s">
        <v>853</v>
      </c>
      <c r="J87" s="324"/>
      <c r="K87" s="324"/>
      <c r="L87" s="324"/>
      <c r="M87" s="324"/>
      <c r="N87" s="324"/>
      <c r="O87" s="332"/>
      <c r="P87" s="324"/>
      <c r="Q87" s="332"/>
      <c r="R87" s="332"/>
      <c r="S87" s="128" t="s">
        <v>315</v>
      </c>
      <c r="T87" s="129">
        <f t="shared" si="216"/>
        <v>1</v>
      </c>
      <c r="U87" s="325"/>
      <c r="V87" s="325"/>
      <c r="W87" s="203" t="s">
        <v>868</v>
      </c>
      <c r="X87" s="324"/>
      <c r="Y87" s="329"/>
      <c r="Z87" s="206">
        <f t="shared" si="217"/>
        <v>2</v>
      </c>
      <c r="AA87" s="203" t="s">
        <v>319</v>
      </c>
      <c r="AB87" s="203"/>
      <c r="AC87" s="329"/>
      <c r="AD87" s="325"/>
      <c r="AE87" s="202">
        <f t="shared" si="218"/>
        <v>1</v>
      </c>
      <c r="AF87" s="203" t="s">
        <v>295</v>
      </c>
      <c r="AG87" s="203" t="s">
        <v>871</v>
      </c>
      <c r="AH87" s="329"/>
      <c r="AI87" s="325"/>
      <c r="AJ87" s="202">
        <f t="shared" si="219"/>
        <v>1</v>
      </c>
      <c r="AK87" s="203" t="s">
        <v>292</v>
      </c>
      <c r="AL87" s="203" t="s">
        <v>303</v>
      </c>
      <c r="AM87" s="329"/>
      <c r="AN87" s="325"/>
      <c r="AO87" s="202">
        <f t="shared" si="238"/>
        <v>1</v>
      </c>
      <c r="AP87" s="203" t="s">
        <v>614</v>
      </c>
      <c r="AQ87" s="325"/>
      <c r="AR87" s="325"/>
      <c r="AS87" s="327"/>
      <c r="AT87" s="327"/>
      <c r="AU87" s="334"/>
      <c r="AV87" s="334"/>
      <c r="AW87" s="203" t="s">
        <v>89</v>
      </c>
      <c r="AX87" s="203"/>
      <c r="AY87" s="130"/>
      <c r="AZ87" s="131"/>
      <c r="BA87" s="207"/>
      <c r="BB87" s="145"/>
      <c r="BC87" s="145"/>
      <c r="BD87" s="145"/>
      <c r="BE87" s="145"/>
      <c r="BF87" s="145"/>
      <c r="BG87" s="145"/>
      <c r="BH87" s="145"/>
    </row>
    <row r="88" spans="1:60" ht="63.75" hidden="1" customHeight="1" x14ac:dyDescent="0.2">
      <c r="A88" s="324"/>
      <c r="B88" s="324"/>
      <c r="C88" s="325"/>
      <c r="D88" s="336"/>
      <c r="E88" s="325"/>
      <c r="F88" s="324"/>
      <c r="G88" s="203"/>
      <c r="H88" s="203"/>
      <c r="I88" s="127"/>
      <c r="J88" s="324"/>
      <c r="K88" s="324"/>
      <c r="L88" s="324"/>
      <c r="M88" s="324"/>
      <c r="N88" s="324"/>
      <c r="O88" s="332"/>
      <c r="P88" s="324"/>
      <c r="Q88" s="332"/>
      <c r="R88" s="332"/>
      <c r="S88" s="128"/>
      <c r="T88" s="129">
        <f t="shared" si="216"/>
        <v>0</v>
      </c>
      <c r="U88" s="325"/>
      <c r="V88" s="325"/>
      <c r="W88" s="203"/>
      <c r="X88" s="324"/>
      <c r="Y88" s="329"/>
      <c r="Z88" s="206">
        <f t="shared" si="217"/>
        <v>0</v>
      </c>
      <c r="AA88" s="203"/>
      <c r="AB88" s="203"/>
      <c r="AC88" s="329"/>
      <c r="AD88" s="325"/>
      <c r="AE88" s="202">
        <f t="shared" si="218"/>
        <v>0</v>
      </c>
      <c r="AF88" s="203"/>
      <c r="AG88" s="203"/>
      <c r="AH88" s="329"/>
      <c r="AI88" s="325"/>
      <c r="AJ88" s="202">
        <f t="shared" si="219"/>
        <v>0</v>
      </c>
      <c r="AK88" s="203"/>
      <c r="AL88" s="203"/>
      <c r="AM88" s="329"/>
      <c r="AN88" s="325"/>
      <c r="AO88" s="202">
        <f t="shared" si="238"/>
        <v>0</v>
      </c>
      <c r="AP88" s="203"/>
      <c r="AQ88" s="325"/>
      <c r="AR88" s="325"/>
      <c r="AS88" s="327"/>
      <c r="AT88" s="327"/>
      <c r="AU88" s="334"/>
      <c r="AV88" s="334"/>
      <c r="AW88" s="203" t="s">
        <v>89</v>
      </c>
      <c r="AX88" s="203"/>
      <c r="AY88" s="130"/>
      <c r="AZ88" s="131"/>
      <c r="BA88" s="207"/>
      <c r="BB88" s="145"/>
      <c r="BC88" s="145"/>
      <c r="BD88" s="145"/>
      <c r="BE88" s="145"/>
      <c r="BF88" s="145"/>
      <c r="BG88" s="145"/>
      <c r="BH88" s="145"/>
    </row>
    <row r="89" spans="1:60" ht="63.75" hidden="1" customHeight="1" x14ac:dyDescent="0.2">
      <c r="A89" s="324">
        <v>27</v>
      </c>
      <c r="B89" s="324" t="s">
        <v>188</v>
      </c>
      <c r="C89" s="325" t="str">
        <f>+VLOOKUP(B89,$A$568:$B$606,2,0)</f>
        <v>CECILIA LUCA ESCOBAR VEKEMAN</v>
      </c>
      <c r="D89" s="336" t="s">
        <v>164</v>
      </c>
      <c r="E89" s="325"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324" t="s">
        <v>265</v>
      </c>
      <c r="G89" s="203" t="s">
        <v>261</v>
      </c>
      <c r="H89" s="203" t="s">
        <v>41</v>
      </c>
      <c r="I89" s="127" t="s">
        <v>854</v>
      </c>
      <c r="J89" s="324" t="s">
        <v>108</v>
      </c>
      <c r="K89" s="324" t="s">
        <v>862</v>
      </c>
      <c r="L89" s="324" t="s">
        <v>863</v>
      </c>
      <c r="M89" s="324" t="s">
        <v>864</v>
      </c>
      <c r="N89" s="324" t="s">
        <v>127</v>
      </c>
      <c r="O89" s="332">
        <f t="shared" ref="O89" si="290">IF(N89="ALTA",5,IF(N89="MEDIO ALTA",4,IF(N89="MEDIA",3,IF(N89="MEDIO BAJA",2,IF(N89="BAJA",1,0)))))</f>
        <v>1</v>
      </c>
      <c r="P89" s="324" t="s">
        <v>140</v>
      </c>
      <c r="Q89" s="332">
        <f t="shared" ref="Q89" si="291">IF(P89="ALTO",5,IF(P89="MEDIO-ALTO",4,IF(P89="MEDIO",3,IF(P89="MEDIO-BAJO",2,IF(P89="BAJO",1,0)))))</f>
        <v>3</v>
      </c>
      <c r="R89" s="332">
        <f t="shared" ref="R89" si="292">Q89*O89</f>
        <v>3</v>
      </c>
      <c r="S89" s="128" t="s">
        <v>315</v>
      </c>
      <c r="T89" s="129">
        <f t="shared" si="216"/>
        <v>1</v>
      </c>
      <c r="U89" s="325">
        <f t="shared" ref="U89" si="293">ROUND(AVERAGEIF(T89:T91,"&gt;0"),0)</f>
        <v>1</v>
      </c>
      <c r="V89" s="325">
        <f t="shared" ref="V89" si="294">U89*0.6</f>
        <v>0.6</v>
      </c>
      <c r="W89" s="203" t="s">
        <v>869</v>
      </c>
      <c r="X89" s="324">
        <f t="shared" ref="X89" si="295">IF(S89="No_existen",5*$X$10,Y89*$X$10)</f>
        <v>0.1</v>
      </c>
      <c r="Y89" s="329">
        <f t="shared" ref="Y89" si="296">ROUND(AVERAGEIF(Z89:Z91,"&gt;0"),0)</f>
        <v>2</v>
      </c>
      <c r="Z89" s="206">
        <f t="shared" si="217"/>
        <v>2</v>
      </c>
      <c r="AA89" s="203" t="s">
        <v>319</v>
      </c>
      <c r="AB89" s="203"/>
      <c r="AC89" s="329">
        <f t="shared" ref="AC89" si="297">IF(S89="No_existen",5*$AC$10,AD89*$AC$10)</f>
        <v>0.15</v>
      </c>
      <c r="AD89" s="325">
        <f t="shared" ref="AD89" si="298">ROUND(AVERAGEIF(AE89:AE91,"&gt;0"),0)</f>
        <v>1</v>
      </c>
      <c r="AE89" s="202">
        <f t="shared" si="218"/>
        <v>1</v>
      </c>
      <c r="AF89" s="203" t="s">
        <v>295</v>
      </c>
      <c r="AG89" s="203" t="s">
        <v>872</v>
      </c>
      <c r="AH89" s="329">
        <f t="shared" ref="AH89" si="299">IF(S89="No_existen",5*$AH$10,AI89*$AH$10)</f>
        <v>0.1</v>
      </c>
      <c r="AI89" s="325">
        <f t="shared" ref="AI89" si="300">ROUND(AVERAGEIF(AJ89:AJ91,"&gt;0"),0)</f>
        <v>1</v>
      </c>
      <c r="AJ89" s="202">
        <f t="shared" si="219"/>
        <v>1</v>
      </c>
      <c r="AK89" s="203" t="s">
        <v>292</v>
      </c>
      <c r="AL89" s="203" t="s">
        <v>301</v>
      </c>
      <c r="AM89" s="329">
        <f t="shared" ref="AM89" si="301">IF(S89="No_existen",5*$AM$10,AN89*$AM$10)</f>
        <v>0.1</v>
      </c>
      <c r="AN89" s="325">
        <f t="shared" ref="AN89" si="302">ROUND(AVERAGEIF(AO89:AO91,"&gt;0"),0)</f>
        <v>1</v>
      </c>
      <c r="AO89" s="202">
        <f t="shared" si="238"/>
        <v>1</v>
      </c>
      <c r="AP89" s="203" t="s">
        <v>614</v>
      </c>
      <c r="AQ89" s="325">
        <f t="shared" ref="AQ89" si="303">ROUND(AVERAGE(U89,Y89,AD89,AI89,AN89),0)</f>
        <v>1</v>
      </c>
      <c r="AR89" s="325" t="str">
        <f t="shared" ref="AR89" si="304">IF(AQ89&lt;1.5,"FUERTE",IF(AND(AQ89&gt;=1.5,AQ89&lt;2.5),"ACEPTABLE",IF(AQ89&gt;=5,"INEXISTENTE","DÉBIL")))</f>
        <v>FUERTE</v>
      </c>
      <c r="AS89" s="327">
        <f t="shared" ref="AS89" si="305">IF(R89=0,0,ROUND((R89*AQ89),0))</f>
        <v>3</v>
      </c>
      <c r="AT89" s="327" t="str">
        <f t="shared" ref="AT89" si="306">IF(AS89&gt;=36,"GRAVE", IF(AS89&lt;=10, "LEVE", "MODERADO"))</f>
        <v>LEVE</v>
      </c>
      <c r="AU89" s="334" t="s">
        <v>877</v>
      </c>
      <c r="AV89" s="335" t="s">
        <v>878</v>
      </c>
      <c r="AW89" s="203" t="s">
        <v>89</v>
      </c>
      <c r="AX89" s="203"/>
      <c r="AY89" s="130"/>
      <c r="AZ89" s="131"/>
      <c r="BA89" s="207"/>
      <c r="BB89" s="145"/>
      <c r="BC89" s="145"/>
      <c r="BD89" s="145"/>
      <c r="BE89" s="145"/>
      <c r="BF89" s="145"/>
      <c r="BG89" s="145"/>
      <c r="BH89" s="145"/>
    </row>
    <row r="90" spans="1:60" ht="63.75" hidden="1" customHeight="1" x14ac:dyDescent="0.2">
      <c r="A90" s="324"/>
      <c r="B90" s="324"/>
      <c r="C90" s="325"/>
      <c r="D90" s="336"/>
      <c r="E90" s="325"/>
      <c r="F90" s="324"/>
      <c r="G90" s="203" t="s">
        <v>260</v>
      </c>
      <c r="H90" s="203" t="s">
        <v>35</v>
      </c>
      <c r="I90" s="127" t="s">
        <v>855</v>
      </c>
      <c r="J90" s="324"/>
      <c r="K90" s="324"/>
      <c r="L90" s="324"/>
      <c r="M90" s="324"/>
      <c r="N90" s="324"/>
      <c r="O90" s="332"/>
      <c r="P90" s="324"/>
      <c r="Q90" s="332"/>
      <c r="R90" s="332"/>
      <c r="S90" s="128" t="s">
        <v>315</v>
      </c>
      <c r="T90" s="129">
        <f t="shared" si="216"/>
        <v>1</v>
      </c>
      <c r="U90" s="325"/>
      <c r="V90" s="325"/>
      <c r="W90" s="203" t="s">
        <v>870</v>
      </c>
      <c r="X90" s="324"/>
      <c r="Y90" s="329"/>
      <c r="Z90" s="206">
        <f t="shared" si="217"/>
        <v>2</v>
      </c>
      <c r="AA90" s="203" t="s">
        <v>319</v>
      </c>
      <c r="AB90" s="203"/>
      <c r="AC90" s="329"/>
      <c r="AD90" s="325"/>
      <c r="AE90" s="202">
        <f t="shared" si="218"/>
        <v>1</v>
      </c>
      <c r="AF90" s="203" t="s">
        <v>295</v>
      </c>
      <c r="AG90" s="203" t="s">
        <v>872</v>
      </c>
      <c r="AH90" s="329"/>
      <c r="AI90" s="325"/>
      <c r="AJ90" s="202">
        <f t="shared" si="219"/>
        <v>1</v>
      </c>
      <c r="AK90" s="203" t="s">
        <v>292</v>
      </c>
      <c r="AL90" s="203" t="s">
        <v>302</v>
      </c>
      <c r="AM90" s="329"/>
      <c r="AN90" s="325"/>
      <c r="AO90" s="202">
        <f t="shared" si="238"/>
        <v>1</v>
      </c>
      <c r="AP90" s="203" t="s">
        <v>614</v>
      </c>
      <c r="AQ90" s="325"/>
      <c r="AR90" s="325"/>
      <c r="AS90" s="327"/>
      <c r="AT90" s="327"/>
      <c r="AU90" s="334"/>
      <c r="AV90" s="334"/>
      <c r="AW90" s="203" t="s">
        <v>89</v>
      </c>
      <c r="AX90" s="203"/>
      <c r="AY90" s="130"/>
      <c r="AZ90" s="131"/>
      <c r="BA90" s="207"/>
      <c r="BB90" s="145"/>
      <c r="BC90" s="145"/>
      <c r="BD90" s="145"/>
      <c r="BE90" s="145"/>
      <c r="BF90" s="145"/>
      <c r="BG90" s="145"/>
      <c r="BH90" s="145"/>
    </row>
    <row r="91" spans="1:60" ht="63.75" hidden="1" customHeight="1" x14ac:dyDescent="0.2">
      <c r="A91" s="324"/>
      <c r="B91" s="324"/>
      <c r="C91" s="325"/>
      <c r="D91" s="336"/>
      <c r="E91" s="325"/>
      <c r="F91" s="324"/>
      <c r="G91" s="203"/>
      <c r="H91" s="203"/>
      <c r="I91" s="127"/>
      <c r="J91" s="324"/>
      <c r="K91" s="324"/>
      <c r="L91" s="324"/>
      <c r="M91" s="324"/>
      <c r="N91" s="324"/>
      <c r="O91" s="332"/>
      <c r="P91" s="324"/>
      <c r="Q91" s="332"/>
      <c r="R91" s="332"/>
      <c r="S91" s="128"/>
      <c r="T91" s="129">
        <f t="shared" si="216"/>
        <v>0</v>
      </c>
      <c r="U91" s="325"/>
      <c r="V91" s="325"/>
      <c r="W91" s="203"/>
      <c r="X91" s="324"/>
      <c r="Y91" s="329"/>
      <c r="Z91" s="206">
        <f t="shared" si="217"/>
        <v>0</v>
      </c>
      <c r="AA91" s="203"/>
      <c r="AB91" s="203"/>
      <c r="AC91" s="329"/>
      <c r="AD91" s="325"/>
      <c r="AE91" s="202">
        <f t="shared" si="218"/>
        <v>0</v>
      </c>
      <c r="AF91" s="203"/>
      <c r="AG91" s="203"/>
      <c r="AH91" s="329"/>
      <c r="AI91" s="325"/>
      <c r="AJ91" s="202">
        <f t="shared" si="219"/>
        <v>0</v>
      </c>
      <c r="AK91" s="203"/>
      <c r="AL91" s="203"/>
      <c r="AM91" s="329"/>
      <c r="AN91" s="325"/>
      <c r="AO91" s="202">
        <f t="shared" si="238"/>
        <v>0</v>
      </c>
      <c r="AP91" s="203"/>
      <c r="AQ91" s="325"/>
      <c r="AR91" s="325"/>
      <c r="AS91" s="327"/>
      <c r="AT91" s="327"/>
      <c r="AU91" s="334"/>
      <c r="AV91" s="334"/>
      <c r="AW91" s="203" t="s">
        <v>89</v>
      </c>
      <c r="AX91" s="203"/>
      <c r="AY91" s="130"/>
      <c r="AZ91" s="131"/>
      <c r="BA91" s="207"/>
      <c r="BB91" s="145"/>
      <c r="BC91" s="145"/>
      <c r="BD91" s="145"/>
      <c r="BE91" s="145"/>
      <c r="BF91" s="145"/>
      <c r="BG91" s="145"/>
      <c r="BH91" s="145"/>
    </row>
    <row r="92" spans="1:60" ht="63.75" hidden="1" customHeight="1" x14ac:dyDescent="0.2">
      <c r="A92" s="324">
        <v>28</v>
      </c>
      <c r="B92" s="324" t="s">
        <v>183</v>
      </c>
      <c r="C92" s="325" t="str">
        <f>+VLOOKUP(B92,$A$568:$B$606,2,0)</f>
        <v>GIOVANNI GARCÍA CASTRO</v>
      </c>
      <c r="D92" s="336" t="s">
        <v>150</v>
      </c>
      <c r="E92" s="325"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324" t="s">
        <v>265</v>
      </c>
      <c r="G92" s="203" t="s">
        <v>260</v>
      </c>
      <c r="H92" s="203" t="s">
        <v>37</v>
      </c>
      <c r="I92" s="127" t="s">
        <v>879</v>
      </c>
      <c r="J92" s="324" t="s">
        <v>107</v>
      </c>
      <c r="K92" s="337" t="s">
        <v>893</v>
      </c>
      <c r="L92" s="337" t="s">
        <v>894</v>
      </c>
      <c r="M92" s="337" t="s">
        <v>895</v>
      </c>
      <c r="N92" s="324" t="s">
        <v>104</v>
      </c>
      <c r="O92" s="332">
        <f t="shared" ref="O92" si="307">IF(N92="ALTA",5,IF(N92="MEDIO ALTA",4,IF(N92="MEDIA",3,IF(N92="MEDIO BAJA",2,IF(N92="BAJA",1,0)))))</f>
        <v>3</v>
      </c>
      <c r="P92" s="324" t="s">
        <v>139</v>
      </c>
      <c r="Q92" s="332">
        <f t="shared" ref="Q92" si="308">IF(P92="ALTO",5,IF(P92="MEDIO-ALTO",4,IF(P92="MEDIO",3,IF(P92="MEDIO-BAJO",2,IF(P92="BAJO",1,0)))))</f>
        <v>5</v>
      </c>
      <c r="R92" s="332">
        <f t="shared" ref="R92" si="309">Q92*O92</f>
        <v>15</v>
      </c>
      <c r="S92" s="128" t="s">
        <v>315</v>
      </c>
      <c r="T92" s="129">
        <f t="shared" si="216"/>
        <v>1</v>
      </c>
      <c r="U92" s="325">
        <f t="shared" ref="U92" si="310">ROUND(AVERAGEIF(T92:T94,"&gt;0"),0)</f>
        <v>1</v>
      </c>
      <c r="V92" s="325">
        <f t="shared" ref="V92" si="311">U92*0.6</f>
        <v>0.6</v>
      </c>
      <c r="W92" s="203" t="s">
        <v>908</v>
      </c>
      <c r="X92" s="324">
        <f t="shared" ref="X92" si="312">IF(S92="No_existen",5*$X$10,Y92*$X$10)</f>
        <v>0.1</v>
      </c>
      <c r="Y92" s="329">
        <f t="shared" ref="Y92" si="313">ROUND(AVERAGEIF(Z92:Z94,"&gt;0"),0)</f>
        <v>2</v>
      </c>
      <c r="Z92" s="206">
        <f t="shared" si="217"/>
        <v>2</v>
      </c>
      <c r="AA92" s="203" t="s">
        <v>319</v>
      </c>
      <c r="AB92" s="203"/>
      <c r="AC92" s="329">
        <f t="shared" ref="AC92" si="314">IF(S92="No_existen",5*$AC$10,AD92*$AC$10)</f>
        <v>0.15</v>
      </c>
      <c r="AD92" s="325">
        <f t="shared" ref="AD92" si="315">ROUND(AVERAGEIF(AE92:AE94,"&gt;0"),0)</f>
        <v>1</v>
      </c>
      <c r="AE92" s="202">
        <f t="shared" si="218"/>
        <v>1</v>
      </c>
      <c r="AF92" s="203" t="s">
        <v>295</v>
      </c>
      <c r="AG92" s="203" t="s">
        <v>920</v>
      </c>
      <c r="AH92" s="329">
        <f t="shared" ref="AH92" si="316">IF(S92="No_existen",5*$AH$10,AI92*$AH$10)</f>
        <v>0.1</v>
      </c>
      <c r="AI92" s="325">
        <f t="shared" ref="AI92" si="317">ROUND(AVERAGEIF(AJ92:AJ94,"&gt;0"),0)</f>
        <v>1</v>
      </c>
      <c r="AJ92" s="202">
        <f t="shared" si="219"/>
        <v>1</v>
      </c>
      <c r="AK92" s="203" t="s">
        <v>292</v>
      </c>
      <c r="AL92" s="203" t="s">
        <v>300</v>
      </c>
      <c r="AM92" s="329">
        <f t="shared" ref="AM92" si="318">IF(S92="No_existen",5*$AM$10,AN92*$AM$10)</f>
        <v>0.1</v>
      </c>
      <c r="AN92" s="325">
        <f t="shared" ref="AN92" si="319">ROUND(AVERAGEIF(AO92:AO94,"&gt;0"),0)</f>
        <v>1</v>
      </c>
      <c r="AO92" s="202">
        <f t="shared" si="238"/>
        <v>1</v>
      </c>
      <c r="AP92" s="203" t="s">
        <v>614</v>
      </c>
      <c r="AQ92" s="325">
        <f t="shared" ref="AQ92" si="320">ROUND(AVERAGE(U92,Y92,AD92,AI92,AN92),0)</f>
        <v>1</v>
      </c>
      <c r="AR92" s="325" t="str">
        <f t="shared" ref="AR92" si="321">IF(AQ92&lt;1.5,"FUERTE",IF(AND(AQ92&gt;=1.5,AQ92&lt;2.5),"ACEPTABLE",IF(AQ92&gt;=5,"INEXISTENTE","DÉBIL")))</f>
        <v>FUERTE</v>
      </c>
      <c r="AS92" s="327">
        <f t="shared" ref="AS92" si="322">IF(R92=0,0,ROUND((R92*AQ92),0))</f>
        <v>15</v>
      </c>
      <c r="AT92" s="327" t="str">
        <f t="shared" ref="AT92" si="323">IF(AS92&gt;=36,"GRAVE", IF(AS92&lt;=10, "LEVE", "MODERADO"))</f>
        <v>MODERADO</v>
      </c>
      <c r="AU92" s="337" t="s">
        <v>928</v>
      </c>
      <c r="AV92" s="338">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324"/>
      <c r="B93" s="324"/>
      <c r="C93" s="325"/>
      <c r="D93" s="336"/>
      <c r="E93" s="325"/>
      <c r="F93" s="324"/>
      <c r="G93" s="203" t="s">
        <v>260</v>
      </c>
      <c r="H93" s="203" t="s">
        <v>35</v>
      </c>
      <c r="I93" s="127" t="s">
        <v>880</v>
      </c>
      <c r="J93" s="324"/>
      <c r="K93" s="337"/>
      <c r="L93" s="337"/>
      <c r="M93" s="337"/>
      <c r="N93" s="324"/>
      <c r="O93" s="332"/>
      <c r="P93" s="324"/>
      <c r="Q93" s="332"/>
      <c r="R93" s="332"/>
      <c r="S93" s="128" t="s">
        <v>315</v>
      </c>
      <c r="T93" s="129">
        <f t="shared" si="216"/>
        <v>1</v>
      </c>
      <c r="U93" s="325"/>
      <c r="V93" s="325"/>
      <c r="W93" s="203" t="s">
        <v>909</v>
      </c>
      <c r="X93" s="324"/>
      <c r="Y93" s="329"/>
      <c r="Z93" s="206">
        <f t="shared" si="217"/>
        <v>2</v>
      </c>
      <c r="AA93" s="203" t="s">
        <v>319</v>
      </c>
      <c r="AB93" s="203"/>
      <c r="AC93" s="329"/>
      <c r="AD93" s="325"/>
      <c r="AE93" s="202">
        <f t="shared" si="218"/>
        <v>1</v>
      </c>
      <c r="AF93" s="203" t="s">
        <v>295</v>
      </c>
      <c r="AG93" s="203" t="s">
        <v>921</v>
      </c>
      <c r="AH93" s="329"/>
      <c r="AI93" s="325"/>
      <c r="AJ93" s="202">
        <f t="shared" si="219"/>
        <v>1</v>
      </c>
      <c r="AK93" s="203" t="s">
        <v>292</v>
      </c>
      <c r="AL93" s="203" t="s">
        <v>304</v>
      </c>
      <c r="AM93" s="329"/>
      <c r="AN93" s="325"/>
      <c r="AO93" s="202">
        <f t="shared" si="238"/>
        <v>1</v>
      </c>
      <c r="AP93" s="203" t="s">
        <v>614</v>
      </c>
      <c r="AQ93" s="325"/>
      <c r="AR93" s="325"/>
      <c r="AS93" s="327"/>
      <c r="AT93" s="327"/>
      <c r="AU93" s="337"/>
      <c r="AV93" s="337"/>
      <c r="AW93" s="203" t="s">
        <v>90</v>
      </c>
      <c r="AX93" s="203" t="s">
        <v>935</v>
      </c>
      <c r="AY93" s="131">
        <v>45641</v>
      </c>
      <c r="AZ93" s="131"/>
      <c r="BA93" s="207"/>
      <c r="BB93" s="145"/>
      <c r="BC93" s="145"/>
      <c r="BD93" s="145"/>
      <c r="BE93" s="145"/>
      <c r="BF93" s="145"/>
      <c r="BG93" s="145"/>
      <c r="BH93" s="145"/>
    </row>
    <row r="94" spans="1:60" ht="63.75" hidden="1" customHeight="1" x14ac:dyDescent="0.2">
      <c r="A94" s="324"/>
      <c r="B94" s="324"/>
      <c r="C94" s="325"/>
      <c r="D94" s="336"/>
      <c r="E94" s="325"/>
      <c r="F94" s="324"/>
      <c r="G94" s="203" t="s">
        <v>260</v>
      </c>
      <c r="H94" s="203" t="s">
        <v>34</v>
      </c>
      <c r="I94" s="128" t="s">
        <v>881</v>
      </c>
      <c r="J94" s="324"/>
      <c r="K94" s="337"/>
      <c r="L94" s="337"/>
      <c r="M94" s="337"/>
      <c r="N94" s="324"/>
      <c r="O94" s="332"/>
      <c r="P94" s="324"/>
      <c r="Q94" s="332"/>
      <c r="R94" s="332"/>
      <c r="S94" s="128"/>
      <c r="T94" s="129">
        <f t="shared" si="216"/>
        <v>0</v>
      </c>
      <c r="U94" s="325"/>
      <c r="V94" s="325"/>
      <c r="W94" s="203"/>
      <c r="X94" s="324"/>
      <c r="Y94" s="329"/>
      <c r="Z94" s="206">
        <f t="shared" si="217"/>
        <v>0</v>
      </c>
      <c r="AA94" s="203"/>
      <c r="AB94" s="203"/>
      <c r="AC94" s="329"/>
      <c r="AD94" s="325"/>
      <c r="AE94" s="202">
        <f t="shared" si="218"/>
        <v>0</v>
      </c>
      <c r="AF94" s="203"/>
      <c r="AG94" s="203"/>
      <c r="AH94" s="329"/>
      <c r="AI94" s="325"/>
      <c r="AJ94" s="202">
        <f t="shared" si="219"/>
        <v>0</v>
      </c>
      <c r="AK94" s="203"/>
      <c r="AL94" s="203"/>
      <c r="AM94" s="329"/>
      <c r="AN94" s="325"/>
      <c r="AO94" s="202">
        <f t="shared" si="238"/>
        <v>0</v>
      </c>
      <c r="AP94" s="203"/>
      <c r="AQ94" s="325"/>
      <c r="AR94" s="325"/>
      <c r="AS94" s="327"/>
      <c r="AT94" s="327"/>
      <c r="AU94" s="337"/>
      <c r="AV94" s="337"/>
      <c r="AW94" s="203"/>
      <c r="AX94" s="203"/>
      <c r="AY94" s="130"/>
      <c r="AZ94" s="131"/>
      <c r="BA94" s="207"/>
      <c r="BB94" s="145"/>
      <c r="BC94" s="145"/>
      <c r="BD94" s="145"/>
      <c r="BE94" s="145"/>
      <c r="BF94" s="145"/>
      <c r="BG94" s="145"/>
      <c r="BH94" s="145"/>
    </row>
    <row r="95" spans="1:60" ht="63.75" hidden="1" customHeight="1" x14ac:dyDescent="0.2">
      <c r="A95" s="324">
        <v>29</v>
      </c>
      <c r="B95" s="324" t="s">
        <v>183</v>
      </c>
      <c r="C95" s="325" t="str">
        <f>+VLOOKUP(B95,$A$568:$B$606,2,0)</f>
        <v>GIOVANNI GARCÍA CASTRO</v>
      </c>
      <c r="D95" s="336" t="s">
        <v>150</v>
      </c>
      <c r="E95" s="325"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324" t="s">
        <v>265</v>
      </c>
      <c r="G95" s="203" t="s">
        <v>261</v>
      </c>
      <c r="H95" s="203" t="s">
        <v>262</v>
      </c>
      <c r="I95" s="128" t="s">
        <v>882</v>
      </c>
      <c r="J95" s="324" t="s">
        <v>107</v>
      </c>
      <c r="K95" s="324" t="s">
        <v>896</v>
      </c>
      <c r="L95" s="324" t="s">
        <v>897</v>
      </c>
      <c r="M95" s="324" t="s">
        <v>898</v>
      </c>
      <c r="N95" s="324" t="s">
        <v>104</v>
      </c>
      <c r="O95" s="332">
        <f t="shared" ref="O95" si="324">IF(N95="ALTA",5,IF(N95="MEDIO ALTA",4,IF(N95="MEDIA",3,IF(N95="MEDIO BAJA",2,IF(N95="BAJA",1,0)))))</f>
        <v>3</v>
      </c>
      <c r="P95" s="324" t="s">
        <v>209</v>
      </c>
      <c r="Q95" s="332">
        <f t="shared" ref="Q95" si="325">IF(P95="ALTO",5,IF(P95="MEDIO-ALTO",4,IF(P95="MEDIO",3,IF(P95="MEDIO-BAJO",2,IF(P95="BAJO",1,0)))))</f>
        <v>4</v>
      </c>
      <c r="R95" s="332">
        <f t="shared" ref="R95" si="326">Q95*O95</f>
        <v>12</v>
      </c>
      <c r="S95" s="128" t="s">
        <v>315</v>
      </c>
      <c r="T95" s="129">
        <f t="shared" si="216"/>
        <v>1</v>
      </c>
      <c r="U95" s="325">
        <f t="shared" ref="U95" si="327">ROUND(AVERAGEIF(T95:T97,"&gt;0"),0)</f>
        <v>1</v>
      </c>
      <c r="V95" s="325">
        <f t="shared" ref="V95" si="328">U95*0.6</f>
        <v>0.6</v>
      </c>
      <c r="W95" s="203" t="s">
        <v>910</v>
      </c>
      <c r="X95" s="324">
        <f t="shared" ref="X95" si="329">IF(S95="No_existen",5*$X$10,Y95*$X$10)</f>
        <v>0.1</v>
      </c>
      <c r="Y95" s="329">
        <f t="shared" ref="Y95" si="330">ROUND(AVERAGEIF(Z95:Z97,"&gt;0"),0)</f>
        <v>2</v>
      </c>
      <c r="Z95" s="206">
        <f t="shared" si="217"/>
        <v>2</v>
      </c>
      <c r="AA95" s="203" t="s">
        <v>319</v>
      </c>
      <c r="AB95" s="203"/>
      <c r="AC95" s="329">
        <f t="shared" ref="AC95" si="331">IF(S95="No_existen",5*$AC$10,AD95*$AC$10)</f>
        <v>0.15</v>
      </c>
      <c r="AD95" s="325">
        <f t="shared" ref="AD95" si="332">ROUND(AVERAGEIF(AE95:AE97,"&gt;0"),0)</f>
        <v>1</v>
      </c>
      <c r="AE95" s="202">
        <f t="shared" si="218"/>
        <v>1</v>
      </c>
      <c r="AF95" s="203" t="s">
        <v>295</v>
      </c>
      <c r="AG95" s="203" t="s">
        <v>922</v>
      </c>
      <c r="AH95" s="329">
        <f t="shared" ref="AH95" si="333">IF(S95="No_existen",5*$AH$10,AI95*$AH$10)</f>
        <v>0.1</v>
      </c>
      <c r="AI95" s="325">
        <f t="shared" ref="AI95" si="334">ROUND(AVERAGEIF(AJ95:AJ97,"&gt;0"),0)</f>
        <v>1</v>
      </c>
      <c r="AJ95" s="202">
        <f t="shared" si="219"/>
        <v>1</v>
      </c>
      <c r="AK95" s="203" t="s">
        <v>292</v>
      </c>
      <c r="AL95" s="203" t="s">
        <v>300</v>
      </c>
      <c r="AM95" s="329">
        <f t="shared" ref="AM95" si="335">IF(S95="No_existen",5*$AM$10,AN95*$AM$10)</f>
        <v>0.30000000000000004</v>
      </c>
      <c r="AN95" s="325">
        <f t="shared" ref="AN95" si="336">ROUND(AVERAGEIF(AO95:AO97,"&gt;0"),0)</f>
        <v>3</v>
      </c>
      <c r="AO95" s="202">
        <f t="shared" si="238"/>
        <v>4</v>
      </c>
      <c r="AP95" s="203" t="s">
        <v>613</v>
      </c>
      <c r="AQ95" s="325">
        <f t="shared" ref="AQ95" si="337">ROUND(AVERAGE(U95,Y95,AD95,AI95,AN95),0)</f>
        <v>2</v>
      </c>
      <c r="AR95" s="325" t="str">
        <f t="shared" ref="AR95" si="338">IF(AQ95&lt;1.5,"FUERTE",IF(AND(AQ95&gt;=1.5,AQ95&lt;2.5),"ACEPTABLE",IF(AQ95&gt;=5,"INEXISTENTE","DÉBIL")))</f>
        <v>ACEPTABLE</v>
      </c>
      <c r="AS95" s="327">
        <f t="shared" ref="AS95" si="339">IF(R95=0,0,ROUND((R95*AQ95),0))</f>
        <v>24</v>
      </c>
      <c r="AT95" s="327" t="str">
        <f t="shared" ref="AT95" si="340">IF(AS95&gt;=36,"GRAVE", IF(AS95&lt;=10, "LEVE", "MODERADO"))</f>
        <v>MODERADO</v>
      </c>
      <c r="AU95" s="334" t="s">
        <v>929</v>
      </c>
      <c r="AV95" s="335">
        <v>0.95</v>
      </c>
      <c r="AW95" s="203" t="s">
        <v>93</v>
      </c>
      <c r="AX95" s="201" t="s">
        <v>936</v>
      </c>
      <c r="AY95" s="131">
        <v>45641</v>
      </c>
      <c r="AZ95" s="131"/>
      <c r="BA95" s="207"/>
      <c r="BB95" s="145"/>
      <c r="BC95" s="145"/>
      <c r="BD95" s="145"/>
      <c r="BE95" s="145"/>
      <c r="BF95" s="145"/>
      <c r="BG95" s="145"/>
      <c r="BH95" s="145"/>
    </row>
    <row r="96" spans="1:60" ht="63.75" hidden="1" customHeight="1" x14ac:dyDescent="0.2">
      <c r="A96" s="324"/>
      <c r="B96" s="324"/>
      <c r="C96" s="325"/>
      <c r="D96" s="336"/>
      <c r="E96" s="325"/>
      <c r="F96" s="324"/>
      <c r="G96" s="203" t="s">
        <v>261</v>
      </c>
      <c r="H96" s="203" t="s">
        <v>39</v>
      </c>
      <c r="I96" s="128" t="s">
        <v>883</v>
      </c>
      <c r="J96" s="324"/>
      <c r="K96" s="324"/>
      <c r="L96" s="324"/>
      <c r="M96" s="324"/>
      <c r="N96" s="324"/>
      <c r="O96" s="332"/>
      <c r="P96" s="324"/>
      <c r="Q96" s="332"/>
      <c r="R96" s="332"/>
      <c r="S96" s="128" t="s">
        <v>315</v>
      </c>
      <c r="T96" s="129">
        <f t="shared" si="216"/>
        <v>1</v>
      </c>
      <c r="U96" s="325"/>
      <c r="V96" s="325"/>
      <c r="W96" s="203" t="s">
        <v>911</v>
      </c>
      <c r="X96" s="324"/>
      <c r="Y96" s="329"/>
      <c r="Z96" s="206">
        <f t="shared" si="217"/>
        <v>2</v>
      </c>
      <c r="AA96" s="203" t="s">
        <v>319</v>
      </c>
      <c r="AB96" s="203"/>
      <c r="AC96" s="329"/>
      <c r="AD96" s="325"/>
      <c r="AE96" s="202">
        <f t="shared" si="218"/>
        <v>1</v>
      </c>
      <c r="AF96" s="203" t="s">
        <v>295</v>
      </c>
      <c r="AG96" s="203" t="s">
        <v>923</v>
      </c>
      <c r="AH96" s="329"/>
      <c r="AI96" s="325"/>
      <c r="AJ96" s="202">
        <f t="shared" si="219"/>
        <v>1</v>
      </c>
      <c r="AK96" s="203" t="s">
        <v>292</v>
      </c>
      <c r="AL96" s="203" t="s">
        <v>300</v>
      </c>
      <c r="AM96" s="329"/>
      <c r="AN96" s="325"/>
      <c r="AO96" s="202">
        <f t="shared" si="238"/>
        <v>1</v>
      </c>
      <c r="AP96" s="203" t="s">
        <v>614</v>
      </c>
      <c r="AQ96" s="325"/>
      <c r="AR96" s="325"/>
      <c r="AS96" s="327"/>
      <c r="AT96" s="327"/>
      <c r="AU96" s="334"/>
      <c r="AV96" s="334"/>
      <c r="AW96" s="203" t="s">
        <v>90</v>
      </c>
      <c r="AX96" s="203" t="s">
        <v>937</v>
      </c>
      <c r="AY96" s="131">
        <v>45641</v>
      </c>
      <c r="AZ96" s="131"/>
      <c r="BA96" s="207"/>
      <c r="BB96" s="145"/>
      <c r="BC96" s="145"/>
      <c r="BD96" s="145"/>
      <c r="BE96" s="145"/>
      <c r="BF96" s="145"/>
      <c r="BG96" s="145"/>
      <c r="BH96" s="145"/>
    </row>
    <row r="97" spans="1:60" ht="63.75" hidden="1" customHeight="1" x14ac:dyDescent="0.2">
      <c r="A97" s="324"/>
      <c r="B97" s="324"/>
      <c r="C97" s="325"/>
      <c r="D97" s="336"/>
      <c r="E97" s="325"/>
      <c r="F97" s="324"/>
      <c r="G97" s="203" t="s">
        <v>261</v>
      </c>
      <c r="H97" s="203" t="s">
        <v>40</v>
      </c>
      <c r="I97" s="128" t="s">
        <v>884</v>
      </c>
      <c r="J97" s="324"/>
      <c r="K97" s="324"/>
      <c r="L97" s="324"/>
      <c r="M97" s="324"/>
      <c r="N97" s="324"/>
      <c r="O97" s="332"/>
      <c r="P97" s="324"/>
      <c r="Q97" s="332"/>
      <c r="R97" s="332"/>
      <c r="S97" s="128"/>
      <c r="T97" s="129">
        <f t="shared" si="216"/>
        <v>0</v>
      </c>
      <c r="U97" s="325"/>
      <c r="V97" s="325"/>
      <c r="W97" s="203"/>
      <c r="X97" s="324"/>
      <c r="Y97" s="329"/>
      <c r="Z97" s="206">
        <f t="shared" si="217"/>
        <v>0</v>
      </c>
      <c r="AA97" s="203"/>
      <c r="AB97" s="203"/>
      <c r="AC97" s="329"/>
      <c r="AD97" s="325"/>
      <c r="AE97" s="202">
        <f t="shared" si="218"/>
        <v>0</v>
      </c>
      <c r="AF97" s="203"/>
      <c r="AG97" s="203"/>
      <c r="AH97" s="329"/>
      <c r="AI97" s="325"/>
      <c r="AJ97" s="202">
        <f t="shared" si="219"/>
        <v>0</v>
      </c>
      <c r="AK97" s="203"/>
      <c r="AL97" s="203"/>
      <c r="AM97" s="329"/>
      <c r="AN97" s="325"/>
      <c r="AO97" s="202">
        <f t="shared" si="238"/>
        <v>0</v>
      </c>
      <c r="AP97" s="203"/>
      <c r="AQ97" s="325"/>
      <c r="AR97" s="325"/>
      <c r="AS97" s="327"/>
      <c r="AT97" s="327"/>
      <c r="AU97" s="334"/>
      <c r="AV97" s="334"/>
      <c r="AW97" s="203"/>
      <c r="AX97" s="203"/>
      <c r="AY97" s="130"/>
      <c r="AZ97" s="131"/>
      <c r="BA97" s="207"/>
      <c r="BB97" s="145"/>
      <c r="BC97" s="145"/>
      <c r="BD97" s="145"/>
      <c r="BE97" s="145"/>
      <c r="BF97" s="145"/>
      <c r="BG97" s="145"/>
      <c r="BH97" s="145"/>
    </row>
    <row r="98" spans="1:60" ht="63.75" hidden="1" customHeight="1" x14ac:dyDescent="0.2">
      <c r="A98" s="324">
        <v>30</v>
      </c>
      <c r="B98" s="324" t="s">
        <v>183</v>
      </c>
      <c r="C98" s="325" t="str">
        <f>+VLOOKUP(B98,$A$568:$B$606,2,0)</f>
        <v>GIOVANNI GARCÍA CASTRO</v>
      </c>
      <c r="D98" s="336" t="s">
        <v>150</v>
      </c>
      <c r="E98" s="325"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324" t="s">
        <v>265</v>
      </c>
      <c r="G98" s="203" t="s">
        <v>260</v>
      </c>
      <c r="H98" s="203" t="s">
        <v>226</v>
      </c>
      <c r="I98" s="128" t="s">
        <v>885</v>
      </c>
      <c r="J98" s="324" t="s">
        <v>108</v>
      </c>
      <c r="K98" s="324" t="s">
        <v>899</v>
      </c>
      <c r="L98" s="324" t="s">
        <v>900</v>
      </c>
      <c r="M98" s="324" t="s">
        <v>901</v>
      </c>
      <c r="N98" s="324" t="s">
        <v>147</v>
      </c>
      <c r="O98" s="332">
        <f t="shared" ref="O98" si="341">IF(N98="ALTA",5,IF(N98="MEDIO ALTA",4,IF(N98="MEDIA",3,IF(N98="MEDIO BAJA",2,IF(N98="BAJA",1,0)))))</f>
        <v>2</v>
      </c>
      <c r="P98" s="324" t="s">
        <v>208</v>
      </c>
      <c r="Q98" s="332">
        <f t="shared" ref="Q98" si="342">IF(P98="ALTO",5,IF(P98="MEDIO-ALTO",4,IF(P98="MEDIO",3,IF(P98="MEDIO-BAJO",2,IF(P98="BAJO",1,0)))))</f>
        <v>2</v>
      </c>
      <c r="R98" s="332">
        <f t="shared" ref="R98" si="343">Q98*O98</f>
        <v>4</v>
      </c>
      <c r="S98" s="128" t="s">
        <v>315</v>
      </c>
      <c r="T98" s="129">
        <f t="shared" si="216"/>
        <v>1</v>
      </c>
      <c r="U98" s="325">
        <f t="shared" ref="U98" si="344">ROUND(AVERAGEIF(T98:T100,"&gt;0"),0)</f>
        <v>2</v>
      </c>
      <c r="V98" s="325">
        <f t="shared" ref="V98" si="345">U98*0.6</f>
        <v>1.2</v>
      </c>
      <c r="W98" s="203" t="s">
        <v>912</v>
      </c>
      <c r="X98" s="324">
        <f t="shared" ref="X98" si="346">IF(S98="No_existen",5*$X$10,Y98*$X$10)</f>
        <v>0.2</v>
      </c>
      <c r="Y98" s="329">
        <f t="shared" ref="Y98" si="347">ROUND(AVERAGEIF(Z98:Z100,"&gt;0"),0)</f>
        <v>4</v>
      </c>
      <c r="Z98" s="206">
        <f t="shared" si="217"/>
        <v>4</v>
      </c>
      <c r="AA98" s="203" t="s">
        <v>318</v>
      </c>
      <c r="AB98" s="203"/>
      <c r="AC98" s="329">
        <f t="shared" ref="AC98" si="348">IF(S98="No_existen",5*$AC$10,AD98*$AC$10)</f>
        <v>0.44999999999999996</v>
      </c>
      <c r="AD98" s="325">
        <f t="shared" ref="AD98" si="349">ROUND(AVERAGEIF(AE98:AE100,"&gt;0"),0)</f>
        <v>3</v>
      </c>
      <c r="AE98" s="202">
        <f t="shared" si="218"/>
        <v>1</v>
      </c>
      <c r="AF98" s="203" t="s">
        <v>295</v>
      </c>
      <c r="AG98" s="203" t="s">
        <v>924</v>
      </c>
      <c r="AH98" s="329">
        <f t="shared" ref="AH98" si="350">IF(S98="No_existen",5*$AH$10,AI98*$AH$10)</f>
        <v>0.30000000000000004</v>
      </c>
      <c r="AI98" s="325">
        <f t="shared" ref="AI98" si="351">ROUND(AVERAGEIF(AJ98:AJ100,"&gt;0"),0)</f>
        <v>3</v>
      </c>
      <c r="AJ98" s="202">
        <f t="shared" si="219"/>
        <v>1</v>
      </c>
      <c r="AK98" s="203" t="s">
        <v>292</v>
      </c>
      <c r="AL98" s="203" t="s">
        <v>299</v>
      </c>
      <c r="AM98" s="329">
        <f t="shared" ref="AM98" si="352">IF(S98="No_existen",5*$AM$10,AN98*$AM$10)</f>
        <v>0.1</v>
      </c>
      <c r="AN98" s="325">
        <f t="shared" ref="AN98" si="353">ROUND(AVERAGEIF(AO98:AO100,"&gt;0"),0)</f>
        <v>1</v>
      </c>
      <c r="AO98" s="202">
        <f t="shared" si="238"/>
        <v>1</v>
      </c>
      <c r="AP98" s="203" t="s">
        <v>614</v>
      </c>
      <c r="AQ98" s="325">
        <f t="shared" ref="AQ98" si="354">ROUND(AVERAGE(U98,Y98,AD98,AI98,AN98),0)</f>
        <v>3</v>
      </c>
      <c r="AR98" s="325" t="str">
        <f t="shared" ref="AR98" si="355">IF(AQ98&lt;1.5,"FUERTE",IF(AND(AQ98&gt;=1.5,AQ98&lt;2.5),"ACEPTABLE",IF(AQ98&gt;=5,"INEXISTENTE","DÉBIL")))</f>
        <v>DÉBIL</v>
      </c>
      <c r="AS98" s="327">
        <f t="shared" ref="AS98" si="356">IF(R98=0,0,ROUND((R98*AQ98),0))</f>
        <v>12</v>
      </c>
      <c r="AT98" s="327" t="str">
        <f t="shared" ref="AT98" si="357">IF(AS98&gt;=36,"GRAVE", IF(AS98&lt;=10, "LEVE", "MODERADO"))</f>
        <v>MODERADO</v>
      </c>
      <c r="AU98" s="334" t="s">
        <v>930</v>
      </c>
      <c r="AV98" s="334" t="s">
        <v>931</v>
      </c>
      <c r="AW98" s="203" t="s">
        <v>90</v>
      </c>
      <c r="AX98" s="203"/>
      <c r="AY98" s="130"/>
      <c r="AZ98" s="131"/>
      <c r="BA98" s="207"/>
      <c r="BB98" s="145"/>
      <c r="BC98" s="145"/>
      <c r="BD98" s="145"/>
      <c r="BE98" s="145"/>
      <c r="BF98" s="145"/>
      <c r="BG98" s="145"/>
      <c r="BH98" s="145"/>
    </row>
    <row r="99" spans="1:60" ht="63.75" hidden="1" customHeight="1" x14ac:dyDescent="0.2">
      <c r="A99" s="324"/>
      <c r="B99" s="324"/>
      <c r="C99" s="325"/>
      <c r="D99" s="336"/>
      <c r="E99" s="325"/>
      <c r="F99" s="324"/>
      <c r="G99" s="203" t="s">
        <v>261</v>
      </c>
      <c r="H99" s="203" t="s">
        <v>39</v>
      </c>
      <c r="I99" s="128" t="s">
        <v>886</v>
      </c>
      <c r="J99" s="324"/>
      <c r="K99" s="324"/>
      <c r="L99" s="324"/>
      <c r="M99" s="324"/>
      <c r="N99" s="324"/>
      <c r="O99" s="332"/>
      <c r="P99" s="324"/>
      <c r="Q99" s="332"/>
      <c r="R99" s="332"/>
      <c r="S99" s="128" t="s">
        <v>314</v>
      </c>
      <c r="T99" s="129">
        <f t="shared" si="216"/>
        <v>2</v>
      </c>
      <c r="U99" s="325"/>
      <c r="V99" s="325"/>
      <c r="W99" s="203" t="s">
        <v>913</v>
      </c>
      <c r="X99" s="324"/>
      <c r="Y99" s="329"/>
      <c r="Z99" s="206">
        <f t="shared" si="217"/>
        <v>4</v>
      </c>
      <c r="AA99" s="203" t="s">
        <v>318</v>
      </c>
      <c r="AB99" s="203"/>
      <c r="AC99" s="329"/>
      <c r="AD99" s="325"/>
      <c r="AE99" s="202">
        <f t="shared" si="218"/>
        <v>4</v>
      </c>
      <c r="AF99" s="203" t="s">
        <v>294</v>
      </c>
      <c r="AG99" s="203"/>
      <c r="AH99" s="329"/>
      <c r="AI99" s="325"/>
      <c r="AJ99" s="202">
        <f t="shared" si="219"/>
        <v>4</v>
      </c>
      <c r="AK99" s="203" t="s">
        <v>296</v>
      </c>
      <c r="AL99" s="203" t="s">
        <v>299</v>
      </c>
      <c r="AM99" s="329"/>
      <c r="AN99" s="325"/>
      <c r="AO99" s="202">
        <f t="shared" si="238"/>
        <v>1</v>
      </c>
      <c r="AP99" s="203" t="s">
        <v>614</v>
      </c>
      <c r="AQ99" s="325"/>
      <c r="AR99" s="325"/>
      <c r="AS99" s="327"/>
      <c r="AT99" s="327"/>
      <c r="AU99" s="334"/>
      <c r="AV99" s="334"/>
      <c r="AW99" s="203" t="s">
        <v>93</v>
      </c>
      <c r="AX99" s="203"/>
      <c r="AY99" s="130"/>
      <c r="AZ99" s="131"/>
      <c r="BA99" s="207"/>
      <c r="BB99" s="145"/>
      <c r="BC99" s="145"/>
      <c r="BD99" s="145"/>
      <c r="BE99" s="145"/>
      <c r="BF99" s="145"/>
      <c r="BG99" s="145"/>
      <c r="BH99" s="145"/>
    </row>
    <row r="100" spans="1:60" ht="63.75" hidden="1" customHeight="1" x14ac:dyDescent="0.2">
      <c r="A100" s="324"/>
      <c r="B100" s="324"/>
      <c r="C100" s="325"/>
      <c r="D100" s="336"/>
      <c r="E100" s="325"/>
      <c r="F100" s="324"/>
      <c r="G100" s="203"/>
      <c r="H100" s="203"/>
      <c r="I100" s="127"/>
      <c r="J100" s="324"/>
      <c r="K100" s="324"/>
      <c r="L100" s="324"/>
      <c r="M100" s="324"/>
      <c r="N100" s="324"/>
      <c r="O100" s="332"/>
      <c r="P100" s="324"/>
      <c r="Q100" s="332"/>
      <c r="R100" s="332"/>
      <c r="S100" s="128"/>
      <c r="T100" s="129">
        <f t="shared" si="216"/>
        <v>0</v>
      </c>
      <c r="U100" s="325"/>
      <c r="V100" s="325"/>
      <c r="W100" s="203"/>
      <c r="X100" s="324"/>
      <c r="Y100" s="329"/>
      <c r="Z100" s="206">
        <f t="shared" si="217"/>
        <v>0</v>
      </c>
      <c r="AA100" s="203"/>
      <c r="AB100" s="203"/>
      <c r="AC100" s="329"/>
      <c r="AD100" s="325"/>
      <c r="AE100" s="202">
        <f t="shared" si="218"/>
        <v>0</v>
      </c>
      <c r="AF100" s="203"/>
      <c r="AG100" s="203"/>
      <c r="AH100" s="329"/>
      <c r="AI100" s="325"/>
      <c r="AJ100" s="202">
        <f t="shared" si="219"/>
        <v>0</v>
      </c>
      <c r="AK100" s="203"/>
      <c r="AL100" s="203"/>
      <c r="AM100" s="329"/>
      <c r="AN100" s="325"/>
      <c r="AO100" s="202">
        <f t="shared" si="238"/>
        <v>0</v>
      </c>
      <c r="AP100" s="203"/>
      <c r="AQ100" s="325"/>
      <c r="AR100" s="325"/>
      <c r="AS100" s="327"/>
      <c r="AT100" s="327"/>
      <c r="AU100" s="334"/>
      <c r="AV100" s="334"/>
      <c r="AW100" s="203"/>
      <c r="AX100" s="203"/>
      <c r="AY100" s="130"/>
      <c r="AZ100" s="131"/>
      <c r="BA100" s="207"/>
      <c r="BB100" s="145"/>
      <c r="BC100" s="145"/>
      <c r="BD100" s="145"/>
      <c r="BE100" s="145"/>
      <c r="BF100" s="145"/>
      <c r="BG100" s="145"/>
      <c r="BH100" s="145"/>
    </row>
    <row r="101" spans="1:60" ht="63.75" hidden="1" customHeight="1" x14ac:dyDescent="0.2">
      <c r="A101" s="324">
        <v>31</v>
      </c>
      <c r="B101" s="324" t="s">
        <v>183</v>
      </c>
      <c r="C101" s="325" t="str">
        <f>+VLOOKUP(B101,$A$568:$B$606,2,0)</f>
        <v>GIOVANNI GARCÍA CASTRO</v>
      </c>
      <c r="D101" s="336" t="s">
        <v>150</v>
      </c>
      <c r="E101" s="325"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324" t="s">
        <v>265</v>
      </c>
      <c r="G101" s="203" t="s">
        <v>260</v>
      </c>
      <c r="H101" s="203" t="s">
        <v>226</v>
      </c>
      <c r="I101" s="128" t="s">
        <v>887</v>
      </c>
      <c r="J101" s="324" t="s">
        <v>107</v>
      </c>
      <c r="K101" s="337" t="s">
        <v>902</v>
      </c>
      <c r="L101" s="337" t="s">
        <v>903</v>
      </c>
      <c r="M101" s="337" t="s">
        <v>904</v>
      </c>
      <c r="N101" s="324" t="s">
        <v>104</v>
      </c>
      <c r="O101" s="332">
        <f t="shared" ref="O101" si="358">IF(N101="ALTA",5,IF(N101="MEDIO ALTA",4,IF(N101="MEDIA",3,IF(N101="MEDIO BAJA",2,IF(N101="BAJA",1,0)))))</f>
        <v>3</v>
      </c>
      <c r="P101" s="324" t="s">
        <v>209</v>
      </c>
      <c r="Q101" s="332">
        <f t="shared" ref="Q101" si="359">IF(P101="ALTO",5,IF(P101="MEDIO-ALTO",4,IF(P101="MEDIO",3,IF(P101="MEDIO-BAJO",2,IF(P101="BAJO",1,0)))))</f>
        <v>4</v>
      </c>
      <c r="R101" s="332">
        <f t="shared" ref="R101" si="360">Q101*O101</f>
        <v>12</v>
      </c>
      <c r="S101" s="128" t="s">
        <v>315</v>
      </c>
      <c r="T101" s="129">
        <f t="shared" si="216"/>
        <v>1</v>
      </c>
      <c r="U101" s="325">
        <f t="shared" ref="U101" si="361">ROUND(AVERAGEIF(T101:T103,"&gt;0"),0)</f>
        <v>2</v>
      </c>
      <c r="V101" s="325">
        <f t="shared" ref="V101" si="362">U101*0.6</f>
        <v>1.2</v>
      </c>
      <c r="W101" s="203" t="s">
        <v>914</v>
      </c>
      <c r="X101" s="324">
        <f t="shared" ref="X101" si="363">IF(S101="No_existen",5*$X$10,Y101*$X$10)</f>
        <v>0.15000000000000002</v>
      </c>
      <c r="Y101" s="329">
        <f t="shared" ref="Y101" si="364">ROUND(AVERAGEIF(Z101:Z103,"&gt;0"),0)</f>
        <v>3</v>
      </c>
      <c r="Z101" s="206">
        <f t="shared" si="217"/>
        <v>4</v>
      </c>
      <c r="AA101" s="203" t="s">
        <v>318</v>
      </c>
      <c r="AB101" s="203"/>
      <c r="AC101" s="329">
        <f t="shared" ref="AC101" si="365">IF(S101="No_existen",5*$AC$10,AD101*$AC$10)</f>
        <v>0.15</v>
      </c>
      <c r="AD101" s="325">
        <f t="shared" ref="AD101" si="366">ROUND(AVERAGEIF(AE101:AE103,"&gt;0"),0)</f>
        <v>1</v>
      </c>
      <c r="AE101" s="202">
        <f t="shared" si="218"/>
        <v>1</v>
      </c>
      <c r="AF101" s="203" t="s">
        <v>295</v>
      </c>
      <c r="AG101" s="203" t="s">
        <v>925</v>
      </c>
      <c r="AH101" s="329">
        <f t="shared" ref="AH101" si="367">IF(S101="No_existen",5*$AH$10,AI101*$AH$10)</f>
        <v>0.2</v>
      </c>
      <c r="AI101" s="325">
        <f t="shared" ref="AI101" si="368">ROUND(AVERAGEIF(AJ101:AJ103,"&gt;0"),0)</f>
        <v>2</v>
      </c>
      <c r="AJ101" s="202">
        <f t="shared" si="219"/>
        <v>1</v>
      </c>
      <c r="AK101" s="203" t="s">
        <v>292</v>
      </c>
      <c r="AL101" s="203" t="s">
        <v>300</v>
      </c>
      <c r="AM101" s="329">
        <f t="shared" ref="AM101" si="369">IF(S101="No_existen",5*$AM$10,AN101*$AM$10)</f>
        <v>0.1</v>
      </c>
      <c r="AN101" s="325">
        <f t="shared" ref="AN101" si="370">ROUND(AVERAGEIF(AO101:AO103,"&gt;0"),0)</f>
        <v>1</v>
      </c>
      <c r="AO101" s="202">
        <f t="shared" si="238"/>
        <v>1</v>
      </c>
      <c r="AP101" s="203" t="s">
        <v>614</v>
      </c>
      <c r="AQ101" s="325">
        <f t="shared" ref="AQ101" si="371">ROUND(AVERAGE(U101,Y101,AD101,AI101,AN101),0)</f>
        <v>2</v>
      </c>
      <c r="AR101" s="325" t="str">
        <f t="shared" ref="AR101" si="372">IF(AQ101&lt;1.5,"FUERTE",IF(AND(AQ101&gt;=1.5,AQ101&lt;2.5),"ACEPTABLE",IF(AQ101&gt;=5,"INEXISTENTE","DÉBIL")))</f>
        <v>ACEPTABLE</v>
      </c>
      <c r="AS101" s="327">
        <f t="shared" ref="AS101" si="373">IF(R101=0,0,ROUND((R101*AQ101),0))</f>
        <v>24</v>
      </c>
      <c r="AT101" s="327" t="str">
        <f t="shared" ref="AT101" si="374">IF(AS101&gt;=36,"GRAVE", IF(AS101&lt;=10, "LEVE", "MODERADO"))</f>
        <v>MODERADO</v>
      </c>
      <c r="AU101" s="334" t="s">
        <v>932</v>
      </c>
      <c r="AV101" s="335">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324"/>
      <c r="B102" s="324"/>
      <c r="C102" s="325"/>
      <c r="D102" s="336"/>
      <c r="E102" s="325"/>
      <c r="F102" s="324"/>
      <c r="G102" s="203" t="s">
        <v>260</v>
      </c>
      <c r="H102" s="203" t="s">
        <v>34</v>
      </c>
      <c r="I102" s="128" t="s">
        <v>888</v>
      </c>
      <c r="J102" s="324"/>
      <c r="K102" s="337"/>
      <c r="L102" s="337"/>
      <c r="M102" s="337"/>
      <c r="N102" s="324"/>
      <c r="O102" s="332"/>
      <c r="P102" s="324"/>
      <c r="Q102" s="332"/>
      <c r="R102" s="332"/>
      <c r="S102" s="128" t="s">
        <v>321</v>
      </c>
      <c r="T102" s="129">
        <f t="shared" si="216"/>
        <v>3</v>
      </c>
      <c r="U102" s="325"/>
      <c r="V102" s="325"/>
      <c r="W102" s="203" t="s">
        <v>915</v>
      </c>
      <c r="X102" s="324"/>
      <c r="Y102" s="329"/>
      <c r="Z102" s="206">
        <f t="shared" si="217"/>
        <v>2</v>
      </c>
      <c r="AA102" s="203" t="s">
        <v>319</v>
      </c>
      <c r="AB102" s="203"/>
      <c r="AC102" s="329"/>
      <c r="AD102" s="325"/>
      <c r="AE102" s="202">
        <f t="shared" si="218"/>
        <v>1</v>
      </c>
      <c r="AF102" s="203" t="s">
        <v>295</v>
      </c>
      <c r="AG102" s="203" t="s">
        <v>926</v>
      </c>
      <c r="AH102" s="329"/>
      <c r="AI102" s="325"/>
      <c r="AJ102" s="202">
        <f t="shared" si="219"/>
        <v>4</v>
      </c>
      <c r="AK102" s="203" t="s">
        <v>296</v>
      </c>
      <c r="AL102" s="203" t="s">
        <v>300</v>
      </c>
      <c r="AM102" s="329"/>
      <c r="AN102" s="325"/>
      <c r="AO102" s="202">
        <f t="shared" si="238"/>
        <v>1</v>
      </c>
      <c r="AP102" s="203" t="s">
        <v>614</v>
      </c>
      <c r="AQ102" s="325"/>
      <c r="AR102" s="325"/>
      <c r="AS102" s="327"/>
      <c r="AT102" s="327"/>
      <c r="AU102" s="334"/>
      <c r="AV102" s="334"/>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324"/>
      <c r="B103" s="324"/>
      <c r="C103" s="325"/>
      <c r="D103" s="336"/>
      <c r="E103" s="325"/>
      <c r="F103" s="324"/>
      <c r="G103" s="203" t="s">
        <v>260</v>
      </c>
      <c r="H103" s="203" t="s">
        <v>37</v>
      </c>
      <c r="I103" s="128" t="s">
        <v>889</v>
      </c>
      <c r="J103" s="324"/>
      <c r="K103" s="337"/>
      <c r="L103" s="337"/>
      <c r="M103" s="337"/>
      <c r="N103" s="324"/>
      <c r="O103" s="332"/>
      <c r="P103" s="324"/>
      <c r="Q103" s="332"/>
      <c r="R103" s="332"/>
      <c r="S103" s="128" t="s">
        <v>314</v>
      </c>
      <c r="T103" s="129">
        <f t="shared" si="216"/>
        <v>2</v>
      </c>
      <c r="U103" s="325"/>
      <c r="V103" s="325"/>
      <c r="W103" s="203" t="s">
        <v>916</v>
      </c>
      <c r="X103" s="324"/>
      <c r="Y103" s="329"/>
      <c r="Z103" s="206">
        <f t="shared" si="217"/>
        <v>2</v>
      </c>
      <c r="AA103" s="203" t="s">
        <v>319</v>
      </c>
      <c r="AB103" s="203"/>
      <c r="AC103" s="329"/>
      <c r="AD103" s="325"/>
      <c r="AE103" s="202">
        <f t="shared" si="218"/>
        <v>1</v>
      </c>
      <c r="AF103" s="203" t="s">
        <v>295</v>
      </c>
      <c r="AG103" s="203" t="s">
        <v>921</v>
      </c>
      <c r="AH103" s="329"/>
      <c r="AI103" s="325"/>
      <c r="AJ103" s="202">
        <f t="shared" si="219"/>
        <v>1</v>
      </c>
      <c r="AK103" s="203" t="s">
        <v>292</v>
      </c>
      <c r="AL103" s="203" t="s">
        <v>300</v>
      </c>
      <c r="AM103" s="329"/>
      <c r="AN103" s="325"/>
      <c r="AO103" s="202">
        <f t="shared" si="238"/>
        <v>1</v>
      </c>
      <c r="AP103" s="203" t="s">
        <v>614</v>
      </c>
      <c r="AQ103" s="325"/>
      <c r="AR103" s="325"/>
      <c r="AS103" s="327"/>
      <c r="AT103" s="327"/>
      <c r="AU103" s="334"/>
      <c r="AV103" s="334"/>
      <c r="AW103" s="203" t="s">
        <v>90</v>
      </c>
      <c r="AX103" s="203" t="s">
        <v>940</v>
      </c>
      <c r="AY103" s="131">
        <v>45626</v>
      </c>
      <c r="AZ103" s="131"/>
      <c r="BA103" s="207"/>
      <c r="BB103" s="145"/>
      <c r="BC103" s="145"/>
      <c r="BD103" s="145"/>
      <c r="BE103" s="145"/>
      <c r="BF103" s="145"/>
      <c r="BG103" s="145"/>
      <c r="BH103" s="145"/>
    </row>
    <row r="104" spans="1:60" ht="63.75" hidden="1" customHeight="1" x14ac:dyDescent="0.2">
      <c r="A104" s="324">
        <v>32</v>
      </c>
      <c r="B104" s="324" t="s">
        <v>183</v>
      </c>
      <c r="C104" s="325" t="str">
        <f>+VLOOKUP(B104,$A$568:$B$606,2,0)</f>
        <v>GIOVANNI GARCÍA CASTRO</v>
      </c>
      <c r="D104" s="336" t="s">
        <v>164</v>
      </c>
      <c r="E104" s="325"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324" t="s">
        <v>265</v>
      </c>
      <c r="G104" s="203" t="s">
        <v>261</v>
      </c>
      <c r="H104" s="203" t="s">
        <v>41</v>
      </c>
      <c r="I104" s="203" t="s">
        <v>890</v>
      </c>
      <c r="J104" s="324" t="s">
        <v>107</v>
      </c>
      <c r="K104" s="324" t="s">
        <v>905</v>
      </c>
      <c r="L104" s="324" t="s">
        <v>906</v>
      </c>
      <c r="M104" s="324" t="s">
        <v>907</v>
      </c>
      <c r="N104" s="324" t="s">
        <v>104</v>
      </c>
      <c r="O104" s="332">
        <f t="shared" ref="O104" si="375">IF(N104="ALTA",5,IF(N104="MEDIO ALTA",4,IF(N104="MEDIA",3,IF(N104="MEDIO BAJA",2,IF(N104="BAJA",1,0)))))</f>
        <v>3</v>
      </c>
      <c r="P104" s="324" t="s">
        <v>209</v>
      </c>
      <c r="Q104" s="332">
        <f t="shared" ref="Q104" si="376">IF(P104="ALTO",5,IF(P104="MEDIO-ALTO",4,IF(P104="MEDIO",3,IF(P104="MEDIO-BAJO",2,IF(P104="BAJO",1,0)))))</f>
        <v>4</v>
      </c>
      <c r="R104" s="332">
        <f t="shared" ref="R104" si="377">Q104*O104</f>
        <v>12</v>
      </c>
      <c r="S104" s="128" t="s">
        <v>315</v>
      </c>
      <c r="T104" s="129">
        <f t="shared" si="216"/>
        <v>1</v>
      </c>
      <c r="U104" s="325">
        <f t="shared" ref="U104" si="378">ROUND(AVERAGEIF(T104:T106,"&gt;0"),0)</f>
        <v>1</v>
      </c>
      <c r="V104" s="325">
        <f t="shared" ref="V104" si="379">U104*0.6</f>
        <v>0.6</v>
      </c>
      <c r="W104" s="203" t="s">
        <v>917</v>
      </c>
      <c r="X104" s="324">
        <f t="shared" ref="X104" si="380">IF(S104="No_existen",5*$X$10,Y104*$X$10)</f>
        <v>0.1</v>
      </c>
      <c r="Y104" s="329">
        <f t="shared" ref="Y104" si="381">ROUND(AVERAGEIF(Z104:Z106,"&gt;0"),0)</f>
        <v>2</v>
      </c>
      <c r="Z104" s="206">
        <f t="shared" si="217"/>
        <v>2</v>
      </c>
      <c r="AA104" s="203" t="s">
        <v>319</v>
      </c>
      <c r="AB104" s="203"/>
      <c r="AC104" s="329">
        <f t="shared" ref="AC104" si="382">IF(S104="No_existen",5*$AC$10,AD104*$AC$10)</f>
        <v>0.15</v>
      </c>
      <c r="AD104" s="325">
        <f t="shared" ref="AD104" si="383">ROUND(AVERAGEIF(AE104:AE106,"&gt;0"),0)</f>
        <v>1</v>
      </c>
      <c r="AE104" s="202">
        <f t="shared" si="218"/>
        <v>1</v>
      </c>
      <c r="AF104" s="203" t="s">
        <v>295</v>
      </c>
      <c r="AG104" s="203" t="s">
        <v>927</v>
      </c>
      <c r="AH104" s="329">
        <f t="shared" ref="AH104" si="384">IF(S104="No_existen",5*$AH$10,AI104*$AH$10)</f>
        <v>0.1</v>
      </c>
      <c r="AI104" s="325">
        <f t="shared" ref="AI104" si="385">ROUND(AVERAGEIF(AJ104:AJ106,"&gt;0"),0)</f>
        <v>1</v>
      </c>
      <c r="AJ104" s="202">
        <f t="shared" si="219"/>
        <v>1</v>
      </c>
      <c r="AK104" s="203" t="s">
        <v>292</v>
      </c>
      <c r="AL104" s="203" t="s">
        <v>300</v>
      </c>
      <c r="AM104" s="329">
        <f t="shared" ref="AM104" si="386">IF(S104="No_existen",5*$AM$10,AN104*$AM$10)</f>
        <v>0.1</v>
      </c>
      <c r="AN104" s="325">
        <f t="shared" ref="AN104" si="387">ROUND(AVERAGEIF(AO104:AO106,"&gt;0"),0)</f>
        <v>1</v>
      </c>
      <c r="AO104" s="202">
        <f t="shared" si="238"/>
        <v>1</v>
      </c>
      <c r="AP104" s="203" t="s">
        <v>614</v>
      </c>
      <c r="AQ104" s="325">
        <f t="shared" ref="AQ104" si="388">ROUND(AVERAGE(U104,Y104,AD104,AI104,AN104),0)</f>
        <v>1</v>
      </c>
      <c r="AR104" s="325" t="str">
        <f t="shared" ref="AR104" si="389">IF(AQ104&lt;1.5,"FUERTE",IF(AND(AQ104&gt;=1.5,AQ104&lt;2.5),"ACEPTABLE",IF(AQ104&gt;=5,"INEXISTENTE","DÉBIL")))</f>
        <v>FUERTE</v>
      </c>
      <c r="AS104" s="327">
        <f t="shared" ref="AS104" si="390">IF(R104=0,0,ROUND((R104*AQ104),0))</f>
        <v>12</v>
      </c>
      <c r="AT104" s="327" t="str">
        <f t="shared" ref="AT104" si="391">IF(AS104&gt;=36,"GRAVE", IF(AS104&lt;=10, "LEVE", "MODERADO"))</f>
        <v>MODERADO</v>
      </c>
      <c r="AU104" s="334" t="s">
        <v>933</v>
      </c>
      <c r="AV104" s="335">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324"/>
      <c r="B105" s="324"/>
      <c r="C105" s="325"/>
      <c r="D105" s="336"/>
      <c r="E105" s="325"/>
      <c r="F105" s="324"/>
      <c r="G105" s="203" t="s">
        <v>260</v>
      </c>
      <c r="H105" s="203" t="s">
        <v>35</v>
      </c>
      <c r="I105" s="203" t="s">
        <v>891</v>
      </c>
      <c r="J105" s="324"/>
      <c r="K105" s="324"/>
      <c r="L105" s="324"/>
      <c r="M105" s="324"/>
      <c r="N105" s="324"/>
      <c r="O105" s="332"/>
      <c r="P105" s="324"/>
      <c r="Q105" s="332"/>
      <c r="R105" s="332"/>
      <c r="S105" s="128" t="s">
        <v>315</v>
      </c>
      <c r="T105" s="129">
        <f t="shared" si="216"/>
        <v>1</v>
      </c>
      <c r="U105" s="325"/>
      <c r="V105" s="325"/>
      <c r="W105" s="203" t="s">
        <v>918</v>
      </c>
      <c r="X105" s="324"/>
      <c r="Y105" s="329"/>
      <c r="Z105" s="206">
        <f t="shared" si="217"/>
        <v>2</v>
      </c>
      <c r="AA105" s="203" t="s">
        <v>319</v>
      </c>
      <c r="AB105" s="203"/>
      <c r="AC105" s="329"/>
      <c r="AD105" s="325"/>
      <c r="AE105" s="202">
        <f t="shared" si="218"/>
        <v>1</v>
      </c>
      <c r="AF105" s="203" t="s">
        <v>295</v>
      </c>
      <c r="AG105" s="203" t="s">
        <v>927</v>
      </c>
      <c r="AH105" s="329"/>
      <c r="AI105" s="325"/>
      <c r="AJ105" s="202">
        <f t="shared" si="219"/>
        <v>1</v>
      </c>
      <c r="AK105" s="203" t="s">
        <v>292</v>
      </c>
      <c r="AL105" s="203" t="s">
        <v>303</v>
      </c>
      <c r="AM105" s="329"/>
      <c r="AN105" s="325"/>
      <c r="AO105" s="202">
        <f t="shared" si="238"/>
        <v>1</v>
      </c>
      <c r="AP105" s="203" t="s">
        <v>614</v>
      </c>
      <c r="AQ105" s="325"/>
      <c r="AR105" s="325"/>
      <c r="AS105" s="327"/>
      <c r="AT105" s="327"/>
      <c r="AU105" s="334"/>
      <c r="AV105" s="334"/>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324"/>
      <c r="B106" s="324"/>
      <c r="C106" s="325"/>
      <c r="D106" s="336"/>
      <c r="E106" s="325"/>
      <c r="F106" s="324"/>
      <c r="G106" s="203" t="s">
        <v>260</v>
      </c>
      <c r="H106" s="203" t="s">
        <v>35</v>
      </c>
      <c r="I106" s="203" t="s">
        <v>892</v>
      </c>
      <c r="J106" s="324"/>
      <c r="K106" s="324"/>
      <c r="L106" s="324"/>
      <c r="M106" s="324"/>
      <c r="N106" s="324"/>
      <c r="O106" s="332"/>
      <c r="P106" s="324"/>
      <c r="Q106" s="332"/>
      <c r="R106" s="332"/>
      <c r="S106" s="128" t="s">
        <v>315</v>
      </c>
      <c r="T106" s="129">
        <f t="shared" si="216"/>
        <v>1</v>
      </c>
      <c r="U106" s="325"/>
      <c r="V106" s="325"/>
      <c r="W106" s="203" t="s">
        <v>919</v>
      </c>
      <c r="X106" s="324"/>
      <c r="Y106" s="329"/>
      <c r="Z106" s="206">
        <f t="shared" si="217"/>
        <v>2</v>
      </c>
      <c r="AA106" s="203" t="s">
        <v>319</v>
      </c>
      <c r="AB106" s="203"/>
      <c r="AC106" s="329"/>
      <c r="AD106" s="325"/>
      <c r="AE106" s="202">
        <f t="shared" si="218"/>
        <v>1</v>
      </c>
      <c r="AF106" s="203" t="s">
        <v>295</v>
      </c>
      <c r="AG106" s="203" t="s">
        <v>925</v>
      </c>
      <c r="AH106" s="329"/>
      <c r="AI106" s="325"/>
      <c r="AJ106" s="202">
        <f t="shared" si="219"/>
        <v>1</v>
      </c>
      <c r="AK106" s="203" t="s">
        <v>292</v>
      </c>
      <c r="AL106" s="203" t="s">
        <v>300</v>
      </c>
      <c r="AM106" s="329"/>
      <c r="AN106" s="325"/>
      <c r="AO106" s="202">
        <f t="shared" si="238"/>
        <v>1</v>
      </c>
      <c r="AP106" s="203" t="s">
        <v>614</v>
      </c>
      <c r="AQ106" s="325"/>
      <c r="AR106" s="325"/>
      <c r="AS106" s="327"/>
      <c r="AT106" s="327"/>
      <c r="AU106" s="334"/>
      <c r="AV106" s="334"/>
      <c r="AW106" s="203" t="s">
        <v>90</v>
      </c>
      <c r="AX106" s="203" t="s">
        <v>943</v>
      </c>
      <c r="AY106" s="131">
        <v>45626</v>
      </c>
      <c r="AZ106" s="131"/>
      <c r="BA106" s="207"/>
      <c r="BB106" s="145"/>
      <c r="BC106" s="145"/>
      <c r="BD106" s="145"/>
      <c r="BE106" s="145"/>
      <c r="BF106" s="145"/>
      <c r="BG106" s="145"/>
      <c r="BH106" s="145"/>
    </row>
    <row r="107" spans="1:60" ht="63.75" hidden="1" customHeight="1" x14ac:dyDescent="0.2">
      <c r="A107" s="324">
        <v>33</v>
      </c>
      <c r="B107" s="324" t="s">
        <v>425</v>
      </c>
      <c r="C107" s="325" t="str">
        <f>+VLOOKUP(B107,$A$568:$B$606,2,0)</f>
        <v>LEONEAL ARIAS MONTOYA</v>
      </c>
      <c r="D107" s="336" t="s">
        <v>150</v>
      </c>
      <c r="E107" s="325"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324" t="s">
        <v>265</v>
      </c>
      <c r="G107" s="203" t="s">
        <v>260</v>
      </c>
      <c r="H107" s="203" t="s">
        <v>37</v>
      </c>
      <c r="I107" s="127" t="s">
        <v>566</v>
      </c>
      <c r="J107" s="324" t="s">
        <v>107</v>
      </c>
      <c r="K107" s="324" t="s">
        <v>956</v>
      </c>
      <c r="L107" s="324" t="s">
        <v>957</v>
      </c>
      <c r="M107" s="324" t="s">
        <v>958</v>
      </c>
      <c r="N107" s="324" t="s">
        <v>147</v>
      </c>
      <c r="O107" s="332">
        <f t="shared" ref="O107" si="392">IF(N107="ALTA",5,IF(N107="MEDIO ALTA",4,IF(N107="MEDIA",3,IF(N107="MEDIO BAJA",2,IF(N107="BAJA",1,0)))))</f>
        <v>2</v>
      </c>
      <c r="P107" s="324" t="s">
        <v>139</v>
      </c>
      <c r="Q107" s="332">
        <f t="shared" ref="Q107" si="393">IF(P107="ALTO",5,IF(P107="MEDIO-ALTO",4,IF(P107="MEDIO",3,IF(P107="MEDIO-BAJO",2,IF(P107="BAJO",1,0)))))</f>
        <v>5</v>
      </c>
      <c r="R107" s="332">
        <f t="shared" ref="R107" si="394">Q107*O107</f>
        <v>10</v>
      </c>
      <c r="S107" s="128" t="s">
        <v>315</v>
      </c>
      <c r="T107" s="129">
        <f t="shared" si="216"/>
        <v>1</v>
      </c>
      <c r="U107" s="325">
        <f t="shared" ref="U107" si="395">ROUND(AVERAGEIF(T107:T109,"&gt;0"),0)</f>
        <v>1</v>
      </c>
      <c r="V107" s="325">
        <f t="shared" ref="V107" si="396">U107*0.6</f>
        <v>0.6</v>
      </c>
      <c r="W107" s="203" t="s">
        <v>968</v>
      </c>
      <c r="X107" s="324">
        <f t="shared" ref="X107" si="397">IF(S107="No_existen",5*$X$10,Y107*$X$10)</f>
        <v>0.15000000000000002</v>
      </c>
      <c r="Y107" s="329">
        <f t="shared" ref="Y107" si="398">ROUND(AVERAGEIF(Z107:Z109,"&gt;0"),0)</f>
        <v>3</v>
      </c>
      <c r="Z107" s="206">
        <f t="shared" si="217"/>
        <v>2</v>
      </c>
      <c r="AA107" s="203" t="s">
        <v>319</v>
      </c>
      <c r="AB107" s="203"/>
      <c r="AC107" s="329">
        <f t="shared" ref="AC107" si="399">IF(S107="No_existen",5*$AC$10,AD107*$AC$10)</f>
        <v>0.3</v>
      </c>
      <c r="AD107" s="325">
        <f t="shared" ref="AD107" si="400">ROUND(AVERAGEIF(AE107:AE109,"&gt;0"),0)</f>
        <v>2</v>
      </c>
      <c r="AE107" s="202">
        <f t="shared" si="218"/>
        <v>4</v>
      </c>
      <c r="AF107" s="203" t="s">
        <v>294</v>
      </c>
      <c r="AG107" s="203"/>
      <c r="AH107" s="329">
        <f t="shared" ref="AH107" si="401">IF(S107="No_existen",5*$AH$10,AI107*$AH$10)</f>
        <v>0.1</v>
      </c>
      <c r="AI107" s="325">
        <f t="shared" ref="AI107" si="402">ROUND(AVERAGEIF(AJ107:AJ109,"&gt;0"),0)</f>
        <v>1</v>
      </c>
      <c r="AJ107" s="202">
        <f t="shared" si="219"/>
        <v>1</v>
      </c>
      <c r="AK107" s="203" t="s">
        <v>292</v>
      </c>
      <c r="AL107" s="203" t="s">
        <v>300</v>
      </c>
      <c r="AM107" s="329">
        <f t="shared" ref="AM107" si="403">IF(S107="No_existen",5*$AM$10,AN107*$AM$10)</f>
        <v>0.1</v>
      </c>
      <c r="AN107" s="325">
        <f t="shared" ref="AN107" si="404">ROUND(AVERAGEIF(AO107:AO109,"&gt;0"),0)</f>
        <v>1</v>
      </c>
      <c r="AO107" s="202">
        <f t="shared" si="238"/>
        <v>1</v>
      </c>
      <c r="AP107" s="203" t="s">
        <v>614</v>
      </c>
      <c r="AQ107" s="325">
        <f t="shared" ref="AQ107" si="405">ROUND(AVERAGE(U107,Y107,AD107,AI107,AN107),0)</f>
        <v>2</v>
      </c>
      <c r="AR107" s="325" t="str">
        <f t="shared" ref="AR107" si="406">IF(AQ107&lt;1.5,"FUERTE",IF(AND(AQ107&gt;=1.5,AQ107&lt;2.5),"ACEPTABLE",IF(AQ107&gt;=5,"INEXISTENTE","DÉBIL")))</f>
        <v>ACEPTABLE</v>
      </c>
      <c r="AS107" s="327">
        <f t="shared" ref="AS107" si="407">IF(R107=0,0,ROUND((R107*AQ107),0))</f>
        <v>20</v>
      </c>
      <c r="AT107" s="327" t="str">
        <f t="shared" ref="AT107" si="408">IF(AS107&gt;=36,"GRAVE", IF(AS107&lt;=10, "LEVE", "MODERADO"))</f>
        <v>MODERADO</v>
      </c>
      <c r="AU107" s="337" t="s">
        <v>986</v>
      </c>
      <c r="AV107" s="344">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324"/>
      <c r="B108" s="324"/>
      <c r="C108" s="325"/>
      <c r="D108" s="336"/>
      <c r="E108" s="325"/>
      <c r="F108" s="324"/>
      <c r="G108" s="203" t="s">
        <v>261</v>
      </c>
      <c r="H108" s="203" t="s">
        <v>41</v>
      </c>
      <c r="I108" s="127" t="s">
        <v>948</v>
      </c>
      <c r="J108" s="324"/>
      <c r="K108" s="324"/>
      <c r="L108" s="324"/>
      <c r="M108" s="324"/>
      <c r="N108" s="324"/>
      <c r="O108" s="332"/>
      <c r="P108" s="324"/>
      <c r="Q108" s="332"/>
      <c r="R108" s="332"/>
      <c r="S108" s="128" t="s">
        <v>315</v>
      </c>
      <c r="T108" s="129">
        <f t="shared" si="216"/>
        <v>1</v>
      </c>
      <c r="U108" s="325"/>
      <c r="V108" s="325"/>
      <c r="W108" s="203" t="s">
        <v>969</v>
      </c>
      <c r="X108" s="324"/>
      <c r="Y108" s="329"/>
      <c r="Z108" s="206">
        <f t="shared" si="217"/>
        <v>4</v>
      </c>
      <c r="AA108" s="203" t="s">
        <v>318</v>
      </c>
      <c r="AB108" s="203"/>
      <c r="AC108" s="329"/>
      <c r="AD108" s="325"/>
      <c r="AE108" s="202">
        <f t="shared" si="218"/>
        <v>1</v>
      </c>
      <c r="AF108" s="203" t="s">
        <v>295</v>
      </c>
      <c r="AG108" s="203" t="s">
        <v>984</v>
      </c>
      <c r="AH108" s="329"/>
      <c r="AI108" s="325"/>
      <c r="AJ108" s="202">
        <f t="shared" si="219"/>
        <v>1</v>
      </c>
      <c r="AK108" s="203" t="s">
        <v>292</v>
      </c>
      <c r="AL108" s="203" t="s">
        <v>299</v>
      </c>
      <c r="AM108" s="329"/>
      <c r="AN108" s="325"/>
      <c r="AO108" s="202">
        <f t="shared" si="238"/>
        <v>1</v>
      </c>
      <c r="AP108" s="203" t="s">
        <v>614</v>
      </c>
      <c r="AQ108" s="325"/>
      <c r="AR108" s="325"/>
      <c r="AS108" s="327"/>
      <c r="AT108" s="327"/>
      <c r="AU108" s="337"/>
      <c r="AV108" s="344"/>
      <c r="AW108" s="203"/>
      <c r="AX108" s="203"/>
      <c r="AY108" s="130"/>
      <c r="AZ108" s="131"/>
      <c r="BA108" s="207"/>
      <c r="BB108" s="145"/>
      <c r="BC108" s="145"/>
      <c r="BD108" s="145"/>
      <c r="BE108" s="145"/>
      <c r="BF108" s="145"/>
      <c r="BG108" s="145"/>
      <c r="BH108" s="145"/>
    </row>
    <row r="109" spans="1:60" ht="63.75" hidden="1" customHeight="1" x14ac:dyDescent="0.2">
      <c r="A109" s="324"/>
      <c r="B109" s="324"/>
      <c r="C109" s="325"/>
      <c r="D109" s="336"/>
      <c r="E109" s="325"/>
      <c r="F109" s="324"/>
      <c r="G109" s="203"/>
      <c r="H109" s="203"/>
      <c r="I109" s="127"/>
      <c r="J109" s="324"/>
      <c r="K109" s="324"/>
      <c r="L109" s="324"/>
      <c r="M109" s="324"/>
      <c r="N109" s="324"/>
      <c r="O109" s="332"/>
      <c r="P109" s="324"/>
      <c r="Q109" s="332"/>
      <c r="R109" s="332"/>
      <c r="S109" s="128" t="s">
        <v>315</v>
      </c>
      <c r="T109" s="129">
        <f t="shared" si="216"/>
        <v>1</v>
      </c>
      <c r="U109" s="325"/>
      <c r="V109" s="325"/>
      <c r="W109" s="203" t="s">
        <v>970</v>
      </c>
      <c r="X109" s="324"/>
      <c r="Y109" s="329"/>
      <c r="Z109" s="206">
        <f t="shared" si="217"/>
        <v>4</v>
      </c>
      <c r="AA109" s="203" t="s">
        <v>318</v>
      </c>
      <c r="AB109" s="203"/>
      <c r="AC109" s="329"/>
      <c r="AD109" s="325"/>
      <c r="AE109" s="202">
        <f t="shared" si="218"/>
        <v>1</v>
      </c>
      <c r="AF109" s="203" t="s">
        <v>295</v>
      </c>
      <c r="AG109" s="203" t="s">
        <v>985</v>
      </c>
      <c r="AH109" s="329"/>
      <c r="AI109" s="325"/>
      <c r="AJ109" s="202">
        <f t="shared" si="219"/>
        <v>1</v>
      </c>
      <c r="AK109" s="203" t="s">
        <v>292</v>
      </c>
      <c r="AL109" s="203" t="s">
        <v>305</v>
      </c>
      <c r="AM109" s="329"/>
      <c r="AN109" s="325"/>
      <c r="AO109" s="202">
        <f t="shared" si="238"/>
        <v>1</v>
      </c>
      <c r="AP109" s="203" t="s">
        <v>614</v>
      </c>
      <c r="AQ109" s="325"/>
      <c r="AR109" s="325"/>
      <c r="AS109" s="327"/>
      <c r="AT109" s="327"/>
      <c r="AU109" s="337"/>
      <c r="AV109" s="344"/>
      <c r="AW109" s="203"/>
      <c r="AX109" s="203"/>
      <c r="AY109" s="130"/>
      <c r="AZ109" s="131"/>
      <c r="BA109" s="207"/>
      <c r="BB109" s="145"/>
      <c r="BC109" s="145"/>
      <c r="BD109" s="145"/>
      <c r="BE109" s="145"/>
      <c r="BF109" s="145"/>
      <c r="BG109" s="145"/>
      <c r="BH109" s="145"/>
    </row>
    <row r="110" spans="1:60" ht="63.75" hidden="1" customHeight="1" x14ac:dyDescent="0.2">
      <c r="A110" s="324">
        <v>34</v>
      </c>
      <c r="B110" s="324" t="s">
        <v>425</v>
      </c>
      <c r="C110" s="325" t="str">
        <f>+VLOOKUP(B110,$A$568:$B$606,2,0)</f>
        <v>LEONEAL ARIAS MONTOYA</v>
      </c>
      <c r="D110" s="336" t="s">
        <v>150</v>
      </c>
      <c r="E110" s="325"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324" t="s">
        <v>265</v>
      </c>
      <c r="G110" s="203" t="s">
        <v>261</v>
      </c>
      <c r="H110" s="203" t="s">
        <v>39</v>
      </c>
      <c r="I110" s="128" t="s">
        <v>949</v>
      </c>
      <c r="J110" s="324" t="s">
        <v>107</v>
      </c>
      <c r="K110" s="324" t="s">
        <v>896</v>
      </c>
      <c r="L110" s="324" t="s">
        <v>959</v>
      </c>
      <c r="M110" s="324" t="s">
        <v>687</v>
      </c>
      <c r="N110" s="324" t="s">
        <v>127</v>
      </c>
      <c r="O110" s="332">
        <f t="shared" ref="O110" si="409">IF(N110="ALTA",5,IF(N110="MEDIO ALTA",4,IF(N110="MEDIA",3,IF(N110="MEDIO BAJA",2,IF(N110="BAJA",1,0)))))</f>
        <v>1</v>
      </c>
      <c r="P110" s="324" t="s">
        <v>208</v>
      </c>
      <c r="Q110" s="332">
        <f t="shared" ref="Q110" si="410">IF(P110="ALTO",5,IF(P110="MEDIO-ALTO",4,IF(P110="MEDIO",3,IF(P110="MEDIO-BAJO",2,IF(P110="BAJO",1,0)))))</f>
        <v>2</v>
      </c>
      <c r="R110" s="332">
        <f t="shared" ref="R110" si="411">Q110*O110</f>
        <v>2</v>
      </c>
      <c r="S110" s="128" t="s">
        <v>315</v>
      </c>
      <c r="T110" s="129">
        <f t="shared" si="216"/>
        <v>1</v>
      </c>
      <c r="U110" s="325">
        <f t="shared" ref="U110" si="412">ROUND(AVERAGEIF(T110:T112,"&gt;0"),0)</f>
        <v>1</v>
      </c>
      <c r="V110" s="325">
        <f t="shared" ref="V110" si="413">U110*0.6</f>
        <v>0.6</v>
      </c>
      <c r="W110" s="203" t="s">
        <v>971</v>
      </c>
      <c r="X110" s="324">
        <f t="shared" ref="X110" si="414">IF(S110="No_existen",5*$X$10,Y110*$X$10)</f>
        <v>0.1</v>
      </c>
      <c r="Y110" s="329">
        <f t="shared" ref="Y110" si="415">ROUND(AVERAGEIF(Z110:Z112,"&gt;0"),0)</f>
        <v>2</v>
      </c>
      <c r="Z110" s="206">
        <f t="shared" si="217"/>
        <v>1</v>
      </c>
      <c r="AA110" s="203" t="s">
        <v>320</v>
      </c>
      <c r="AB110" s="203" t="s">
        <v>981</v>
      </c>
      <c r="AC110" s="329">
        <f t="shared" ref="AC110" si="416">IF(S110="No_existen",5*$AC$10,AD110*$AC$10)</f>
        <v>0.44999999999999996</v>
      </c>
      <c r="AD110" s="325">
        <f t="shared" ref="AD110" si="417">ROUND(AVERAGEIF(AE110:AE112,"&gt;0"),0)</f>
        <v>3</v>
      </c>
      <c r="AE110" s="202">
        <f t="shared" si="218"/>
        <v>4</v>
      </c>
      <c r="AF110" s="203" t="s">
        <v>294</v>
      </c>
      <c r="AG110" s="203"/>
      <c r="AH110" s="329">
        <f t="shared" ref="AH110" si="418">IF(S110="No_existen",5*$AH$10,AI110*$AH$10)</f>
        <v>0.1</v>
      </c>
      <c r="AI110" s="325">
        <f t="shared" ref="AI110" si="419">ROUND(AVERAGEIF(AJ110:AJ112,"&gt;0"),0)</f>
        <v>1</v>
      </c>
      <c r="AJ110" s="202">
        <f t="shared" si="219"/>
        <v>1</v>
      </c>
      <c r="AK110" s="203" t="s">
        <v>292</v>
      </c>
      <c r="AL110" s="203" t="s">
        <v>307</v>
      </c>
      <c r="AM110" s="329">
        <f t="shared" ref="AM110" si="420">IF(S110="No_existen",5*$AM$10,AN110*$AM$10)</f>
        <v>0.2</v>
      </c>
      <c r="AN110" s="325">
        <f t="shared" ref="AN110" si="421">ROUND(AVERAGEIF(AO110:AO112,"&gt;0"),0)</f>
        <v>2</v>
      </c>
      <c r="AO110" s="202">
        <f t="shared" si="238"/>
        <v>1</v>
      </c>
      <c r="AP110" s="203" t="s">
        <v>614</v>
      </c>
      <c r="AQ110" s="325">
        <f t="shared" ref="AQ110" si="422">ROUND(AVERAGE(U110,Y110,AD110,AI110,AN110),0)</f>
        <v>2</v>
      </c>
      <c r="AR110" s="325" t="str">
        <f t="shared" ref="AR110" si="423">IF(AQ110&lt;1.5,"FUERTE",IF(AND(AQ110&gt;=1.5,AQ110&lt;2.5),"ACEPTABLE",IF(AQ110&gt;=5,"INEXISTENTE","DÉBIL")))</f>
        <v>ACEPTABLE</v>
      </c>
      <c r="AS110" s="327">
        <f t="shared" ref="AS110" si="424">IF(R110=0,0,ROUND((R110*AQ110),0))</f>
        <v>4</v>
      </c>
      <c r="AT110" s="327" t="str">
        <f t="shared" ref="AT110" si="425">IF(AS110&gt;=36,"GRAVE", IF(AS110&lt;=10, "LEVE", "MODERADO"))</f>
        <v>LEVE</v>
      </c>
      <c r="AU110" s="334" t="s">
        <v>987</v>
      </c>
      <c r="AV110" s="334">
        <v>10.94</v>
      </c>
      <c r="AW110" s="203" t="s">
        <v>89</v>
      </c>
      <c r="AX110" s="203"/>
      <c r="AY110" s="130"/>
      <c r="AZ110" s="131"/>
      <c r="BA110" s="207"/>
      <c r="BB110" s="145"/>
      <c r="BC110" s="145"/>
      <c r="BD110" s="145"/>
      <c r="BE110" s="145"/>
      <c r="BF110" s="145"/>
      <c r="BG110" s="145"/>
      <c r="BH110" s="145"/>
    </row>
    <row r="111" spans="1:60" ht="63.75" hidden="1" customHeight="1" x14ac:dyDescent="0.2">
      <c r="A111" s="324"/>
      <c r="B111" s="324"/>
      <c r="C111" s="325"/>
      <c r="D111" s="336"/>
      <c r="E111" s="325"/>
      <c r="F111" s="324"/>
      <c r="G111" s="203" t="s">
        <v>260</v>
      </c>
      <c r="H111" s="203" t="s">
        <v>37</v>
      </c>
      <c r="I111" s="128" t="s">
        <v>673</v>
      </c>
      <c r="J111" s="324"/>
      <c r="K111" s="324"/>
      <c r="L111" s="324"/>
      <c r="M111" s="324"/>
      <c r="N111" s="324"/>
      <c r="O111" s="332"/>
      <c r="P111" s="324"/>
      <c r="Q111" s="332"/>
      <c r="R111" s="332"/>
      <c r="S111" s="128" t="s">
        <v>315</v>
      </c>
      <c r="T111" s="129">
        <f t="shared" si="216"/>
        <v>1</v>
      </c>
      <c r="U111" s="325"/>
      <c r="V111" s="325"/>
      <c r="W111" s="203" t="s">
        <v>596</v>
      </c>
      <c r="X111" s="324"/>
      <c r="Y111" s="329"/>
      <c r="Z111" s="206">
        <f t="shared" si="217"/>
        <v>1</v>
      </c>
      <c r="AA111" s="203" t="s">
        <v>320</v>
      </c>
      <c r="AB111" s="203" t="s">
        <v>981</v>
      </c>
      <c r="AC111" s="329"/>
      <c r="AD111" s="325"/>
      <c r="AE111" s="202">
        <f t="shared" si="218"/>
        <v>4</v>
      </c>
      <c r="AF111" s="203" t="s">
        <v>294</v>
      </c>
      <c r="AG111" s="203"/>
      <c r="AH111" s="329"/>
      <c r="AI111" s="325"/>
      <c r="AJ111" s="202">
        <f t="shared" si="219"/>
        <v>1</v>
      </c>
      <c r="AK111" s="203" t="s">
        <v>292</v>
      </c>
      <c r="AL111" s="203" t="s">
        <v>307</v>
      </c>
      <c r="AM111" s="329"/>
      <c r="AN111" s="325"/>
      <c r="AO111" s="202">
        <f t="shared" si="238"/>
        <v>4</v>
      </c>
      <c r="AP111" s="203" t="s">
        <v>613</v>
      </c>
      <c r="AQ111" s="325"/>
      <c r="AR111" s="325"/>
      <c r="AS111" s="327"/>
      <c r="AT111" s="327"/>
      <c r="AU111" s="334"/>
      <c r="AV111" s="334"/>
      <c r="AW111" s="203" t="s">
        <v>89</v>
      </c>
      <c r="AX111" s="203"/>
      <c r="AY111" s="130"/>
      <c r="AZ111" s="131"/>
      <c r="BA111" s="207"/>
      <c r="BB111" s="145"/>
      <c r="BC111" s="145"/>
      <c r="BD111" s="145"/>
      <c r="BE111" s="145"/>
      <c r="BF111" s="145"/>
      <c r="BG111" s="145"/>
      <c r="BH111" s="145"/>
    </row>
    <row r="112" spans="1:60" ht="63.75" hidden="1" customHeight="1" x14ac:dyDescent="0.2">
      <c r="A112" s="324"/>
      <c r="B112" s="324"/>
      <c r="C112" s="325"/>
      <c r="D112" s="336"/>
      <c r="E112" s="325"/>
      <c r="F112" s="324"/>
      <c r="G112" s="203" t="s">
        <v>260</v>
      </c>
      <c r="H112" s="203" t="s">
        <v>34</v>
      </c>
      <c r="I112" s="128" t="s">
        <v>950</v>
      </c>
      <c r="J112" s="324"/>
      <c r="K112" s="324"/>
      <c r="L112" s="324"/>
      <c r="M112" s="324"/>
      <c r="N112" s="324"/>
      <c r="O112" s="332"/>
      <c r="P112" s="324"/>
      <c r="Q112" s="332"/>
      <c r="R112" s="332"/>
      <c r="S112" s="128" t="s">
        <v>315</v>
      </c>
      <c r="T112" s="129">
        <f t="shared" si="216"/>
        <v>1</v>
      </c>
      <c r="U112" s="325"/>
      <c r="V112" s="325"/>
      <c r="W112" s="203" t="s">
        <v>972</v>
      </c>
      <c r="X112" s="324"/>
      <c r="Y112" s="329"/>
      <c r="Z112" s="206">
        <f t="shared" si="217"/>
        <v>4</v>
      </c>
      <c r="AA112" s="203" t="s">
        <v>318</v>
      </c>
      <c r="AB112" s="203"/>
      <c r="AC112" s="329"/>
      <c r="AD112" s="325"/>
      <c r="AE112" s="202">
        <f t="shared" si="218"/>
        <v>1</v>
      </c>
      <c r="AF112" s="203" t="s">
        <v>295</v>
      </c>
      <c r="AG112" s="203" t="s">
        <v>984</v>
      </c>
      <c r="AH112" s="329"/>
      <c r="AI112" s="325"/>
      <c r="AJ112" s="202">
        <f t="shared" si="219"/>
        <v>1</v>
      </c>
      <c r="AK112" s="203" t="s">
        <v>292</v>
      </c>
      <c r="AL112" s="203" t="s">
        <v>307</v>
      </c>
      <c r="AM112" s="329"/>
      <c r="AN112" s="325"/>
      <c r="AO112" s="202">
        <f t="shared" si="238"/>
        <v>1</v>
      </c>
      <c r="AP112" s="203" t="s">
        <v>614</v>
      </c>
      <c r="AQ112" s="325"/>
      <c r="AR112" s="325"/>
      <c r="AS112" s="327"/>
      <c r="AT112" s="327"/>
      <c r="AU112" s="334"/>
      <c r="AV112" s="334"/>
      <c r="AW112" s="203" t="s">
        <v>89</v>
      </c>
      <c r="AX112" s="203"/>
      <c r="AY112" s="130"/>
      <c r="AZ112" s="131"/>
      <c r="BA112" s="207"/>
      <c r="BB112" s="145"/>
      <c r="BC112" s="145"/>
      <c r="BD112" s="145"/>
      <c r="BE112" s="145"/>
      <c r="BF112" s="145"/>
      <c r="BG112" s="145"/>
      <c r="BH112" s="145"/>
    </row>
    <row r="113" spans="1:60" ht="63.75" hidden="1" customHeight="1" x14ac:dyDescent="0.2">
      <c r="A113" s="324">
        <v>35</v>
      </c>
      <c r="B113" s="324" t="s">
        <v>425</v>
      </c>
      <c r="C113" s="325" t="str">
        <f>+VLOOKUP(B113,$A$568:$B$606,2,0)</f>
        <v>LEONEAL ARIAS MONTOYA</v>
      </c>
      <c r="D113" s="336" t="s">
        <v>164</v>
      </c>
      <c r="E113" s="325"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324" t="s">
        <v>265</v>
      </c>
      <c r="G113" s="203" t="s">
        <v>261</v>
      </c>
      <c r="H113" s="203" t="s">
        <v>41</v>
      </c>
      <c r="I113" s="203" t="s">
        <v>951</v>
      </c>
      <c r="J113" s="324" t="s">
        <v>107</v>
      </c>
      <c r="K113" s="324" t="s">
        <v>960</v>
      </c>
      <c r="L113" s="324" t="s">
        <v>961</v>
      </c>
      <c r="M113" s="324" t="s">
        <v>962</v>
      </c>
      <c r="N113" s="324" t="s">
        <v>127</v>
      </c>
      <c r="O113" s="332">
        <f t="shared" ref="O113" si="426">IF(N113="ALTA",5,IF(N113="MEDIO ALTA",4,IF(N113="MEDIA",3,IF(N113="MEDIO BAJA",2,IF(N113="BAJA",1,0)))))</f>
        <v>1</v>
      </c>
      <c r="P113" s="324" t="s">
        <v>141</v>
      </c>
      <c r="Q113" s="332">
        <f t="shared" ref="Q113" si="427">IF(P113="ALTO",5,IF(P113="MEDIO-ALTO",4,IF(P113="MEDIO",3,IF(P113="MEDIO-BAJO",2,IF(P113="BAJO",1,0)))))</f>
        <v>1</v>
      </c>
      <c r="R113" s="332">
        <f t="shared" ref="R113" si="428">Q113*O113</f>
        <v>1</v>
      </c>
      <c r="S113" s="128" t="s">
        <v>315</v>
      </c>
      <c r="T113" s="129">
        <f t="shared" si="216"/>
        <v>1</v>
      </c>
      <c r="U113" s="325">
        <f t="shared" ref="U113" si="429">ROUND(AVERAGEIF(T113:T115,"&gt;0"),0)</f>
        <v>1</v>
      </c>
      <c r="V113" s="325">
        <f t="shared" ref="V113" si="430">U113*0.6</f>
        <v>0.6</v>
      </c>
      <c r="W113" s="203" t="s">
        <v>973</v>
      </c>
      <c r="X113" s="324">
        <f t="shared" ref="X113" si="431">IF(S113="No_existen",5*$X$10,Y113*$X$10)</f>
        <v>0.05</v>
      </c>
      <c r="Y113" s="329">
        <f t="shared" ref="Y113" si="432">ROUND(AVERAGEIF(Z113:Z115,"&gt;0"),0)</f>
        <v>1</v>
      </c>
      <c r="Z113" s="206">
        <f t="shared" si="217"/>
        <v>1</v>
      </c>
      <c r="AA113" s="203" t="s">
        <v>320</v>
      </c>
      <c r="AB113" s="203" t="s">
        <v>981</v>
      </c>
      <c r="AC113" s="329">
        <f t="shared" ref="AC113" si="433">IF(S113="No_existen",5*$AC$10,AD113*$AC$10)</f>
        <v>0.6</v>
      </c>
      <c r="AD113" s="325">
        <f t="shared" ref="AD113" si="434">ROUND(AVERAGEIF(AE113:AE115,"&gt;0"),0)</f>
        <v>4</v>
      </c>
      <c r="AE113" s="202">
        <f t="shared" si="218"/>
        <v>4</v>
      </c>
      <c r="AF113" s="203" t="s">
        <v>294</v>
      </c>
      <c r="AG113" s="203"/>
      <c r="AH113" s="329">
        <f t="shared" ref="AH113" si="435">IF(S113="No_existen",5*$AH$10,AI113*$AH$10)</f>
        <v>0.1</v>
      </c>
      <c r="AI113" s="325">
        <f t="shared" ref="AI113" si="436">ROUND(AVERAGEIF(AJ113:AJ115,"&gt;0"),0)</f>
        <v>1</v>
      </c>
      <c r="AJ113" s="202">
        <f t="shared" si="219"/>
        <v>1</v>
      </c>
      <c r="AK113" s="203" t="s">
        <v>292</v>
      </c>
      <c r="AL113" s="203" t="s">
        <v>307</v>
      </c>
      <c r="AM113" s="329">
        <f t="shared" ref="AM113" si="437">IF(S113="No_existen",5*$AM$10,AN113*$AM$10)</f>
        <v>0.2</v>
      </c>
      <c r="AN113" s="325">
        <f t="shared" ref="AN113" si="438">ROUND(AVERAGEIF(AO113:AO115,"&gt;0"),0)</f>
        <v>2</v>
      </c>
      <c r="AO113" s="202">
        <f t="shared" si="238"/>
        <v>1</v>
      </c>
      <c r="AP113" s="203" t="s">
        <v>614</v>
      </c>
      <c r="AQ113" s="325">
        <f t="shared" ref="AQ113" si="439">ROUND(AVERAGE(U113,Y113,AD113,AI113,AN113),0)</f>
        <v>2</v>
      </c>
      <c r="AR113" s="325" t="str">
        <f t="shared" ref="AR113" si="440">IF(AQ113&lt;1.5,"FUERTE",IF(AND(AQ113&gt;=1.5,AQ113&lt;2.5),"ACEPTABLE",IF(AQ113&gt;=5,"INEXISTENTE","DÉBIL")))</f>
        <v>ACEPTABLE</v>
      </c>
      <c r="AS113" s="327">
        <f t="shared" ref="AS113" si="441">IF(R113=0,0,ROUND((R113*AQ113),0))</f>
        <v>2</v>
      </c>
      <c r="AT113" s="327" t="str">
        <f t="shared" ref="AT113" si="442">IF(AS113&gt;=36,"GRAVE", IF(AS113&lt;=10, "LEVE", "MODERADO"))</f>
        <v>LEVE</v>
      </c>
      <c r="AU113" s="334" t="s">
        <v>988</v>
      </c>
      <c r="AV113" s="343">
        <v>8</v>
      </c>
      <c r="AW113" s="203" t="s">
        <v>89</v>
      </c>
      <c r="AX113" s="203"/>
      <c r="AY113" s="130"/>
      <c r="AZ113" s="131"/>
      <c r="BA113" s="207"/>
      <c r="BB113" s="145"/>
      <c r="BC113" s="145"/>
      <c r="BD113" s="145"/>
      <c r="BE113" s="145"/>
      <c r="BF113" s="145"/>
      <c r="BG113" s="145"/>
      <c r="BH113" s="145"/>
    </row>
    <row r="114" spans="1:60" ht="63.75" hidden="1" customHeight="1" x14ac:dyDescent="0.2">
      <c r="A114" s="324"/>
      <c r="B114" s="324"/>
      <c r="C114" s="325"/>
      <c r="D114" s="336"/>
      <c r="E114" s="325"/>
      <c r="F114" s="324"/>
      <c r="G114" s="203" t="s">
        <v>260</v>
      </c>
      <c r="H114" s="203" t="s">
        <v>37</v>
      </c>
      <c r="I114" s="203" t="s">
        <v>569</v>
      </c>
      <c r="J114" s="324"/>
      <c r="K114" s="324"/>
      <c r="L114" s="324"/>
      <c r="M114" s="324"/>
      <c r="N114" s="324"/>
      <c r="O114" s="332"/>
      <c r="P114" s="324"/>
      <c r="Q114" s="332"/>
      <c r="R114" s="332"/>
      <c r="S114" s="128" t="s">
        <v>315</v>
      </c>
      <c r="T114" s="129">
        <f t="shared" si="216"/>
        <v>1</v>
      </c>
      <c r="U114" s="325"/>
      <c r="V114" s="325"/>
      <c r="W114" s="203" t="s">
        <v>596</v>
      </c>
      <c r="X114" s="324"/>
      <c r="Y114" s="329"/>
      <c r="Z114" s="206">
        <f t="shared" si="217"/>
        <v>1</v>
      </c>
      <c r="AA114" s="203" t="s">
        <v>320</v>
      </c>
      <c r="AB114" s="203" t="s">
        <v>981</v>
      </c>
      <c r="AC114" s="329"/>
      <c r="AD114" s="325"/>
      <c r="AE114" s="202">
        <f t="shared" si="218"/>
        <v>4</v>
      </c>
      <c r="AF114" s="203" t="s">
        <v>294</v>
      </c>
      <c r="AG114" s="203"/>
      <c r="AH114" s="329"/>
      <c r="AI114" s="325"/>
      <c r="AJ114" s="202">
        <f t="shared" si="219"/>
        <v>1</v>
      </c>
      <c r="AK114" s="203" t="s">
        <v>292</v>
      </c>
      <c r="AL114" s="203" t="s">
        <v>307</v>
      </c>
      <c r="AM114" s="329"/>
      <c r="AN114" s="325"/>
      <c r="AO114" s="202">
        <f t="shared" si="238"/>
        <v>4</v>
      </c>
      <c r="AP114" s="203" t="s">
        <v>613</v>
      </c>
      <c r="AQ114" s="325"/>
      <c r="AR114" s="325"/>
      <c r="AS114" s="327"/>
      <c r="AT114" s="327"/>
      <c r="AU114" s="334"/>
      <c r="AV114" s="343"/>
      <c r="AW114" s="203" t="s">
        <v>89</v>
      </c>
      <c r="AX114" s="203"/>
      <c r="AY114" s="130"/>
      <c r="AZ114" s="131"/>
      <c r="BA114" s="207"/>
      <c r="BB114" s="145"/>
      <c r="BC114" s="145"/>
      <c r="BD114" s="145"/>
      <c r="BE114" s="145"/>
      <c r="BF114" s="145"/>
      <c r="BG114" s="145"/>
      <c r="BH114" s="145"/>
    </row>
    <row r="115" spans="1:60" ht="63.75" hidden="1" customHeight="1" x14ac:dyDescent="0.2">
      <c r="A115" s="324"/>
      <c r="B115" s="324"/>
      <c r="C115" s="325"/>
      <c r="D115" s="336"/>
      <c r="E115" s="325"/>
      <c r="F115" s="324"/>
      <c r="G115" s="203" t="s">
        <v>260</v>
      </c>
      <c r="H115" s="203" t="s">
        <v>37</v>
      </c>
      <c r="I115" s="203" t="s">
        <v>951</v>
      </c>
      <c r="J115" s="324"/>
      <c r="K115" s="324"/>
      <c r="L115" s="324"/>
      <c r="M115" s="324"/>
      <c r="N115" s="324"/>
      <c r="O115" s="332"/>
      <c r="P115" s="324"/>
      <c r="Q115" s="332"/>
      <c r="R115" s="332"/>
      <c r="S115" s="128" t="s">
        <v>315</v>
      </c>
      <c r="T115" s="129">
        <f t="shared" si="216"/>
        <v>1</v>
      </c>
      <c r="U115" s="325"/>
      <c r="V115" s="325"/>
      <c r="W115" s="203" t="s">
        <v>974</v>
      </c>
      <c r="X115" s="324"/>
      <c r="Y115" s="329"/>
      <c r="Z115" s="206">
        <f t="shared" si="217"/>
        <v>2</v>
      </c>
      <c r="AA115" s="203" t="s">
        <v>319</v>
      </c>
      <c r="AB115" s="203"/>
      <c r="AC115" s="329"/>
      <c r="AD115" s="325"/>
      <c r="AE115" s="202">
        <f t="shared" si="218"/>
        <v>4</v>
      </c>
      <c r="AF115" s="203" t="s">
        <v>294</v>
      </c>
      <c r="AG115" s="203"/>
      <c r="AH115" s="329"/>
      <c r="AI115" s="325"/>
      <c r="AJ115" s="202">
        <f t="shared" si="219"/>
        <v>1</v>
      </c>
      <c r="AK115" s="203" t="s">
        <v>292</v>
      </c>
      <c r="AL115" s="203" t="s">
        <v>300</v>
      </c>
      <c r="AM115" s="329"/>
      <c r="AN115" s="325"/>
      <c r="AO115" s="202">
        <f t="shared" si="238"/>
        <v>1</v>
      </c>
      <c r="AP115" s="203" t="s">
        <v>614</v>
      </c>
      <c r="AQ115" s="325"/>
      <c r="AR115" s="325"/>
      <c r="AS115" s="327"/>
      <c r="AT115" s="327"/>
      <c r="AU115" s="334"/>
      <c r="AV115" s="343"/>
      <c r="AW115" s="203" t="s">
        <v>89</v>
      </c>
      <c r="AX115" s="203"/>
      <c r="AY115" s="130"/>
      <c r="AZ115" s="131"/>
      <c r="BA115" s="207"/>
      <c r="BB115" s="145"/>
      <c r="BC115" s="145"/>
      <c r="BD115" s="145"/>
      <c r="BE115" s="145"/>
      <c r="BF115" s="145"/>
      <c r="BG115" s="145"/>
      <c r="BH115" s="145"/>
    </row>
    <row r="116" spans="1:60" ht="63.75" hidden="1" customHeight="1" x14ac:dyDescent="0.2">
      <c r="A116" s="324">
        <v>36</v>
      </c>
      <c r="B116" s="324" t="s">
        <v>425</v>
      </c>
      <c r="C116" s="325" t="str">
        <f>+VLOOKUP(B116,$A$568:$B$606,2,0)</f>
        <v>LEONEAL ARIAS MONTOYA</v>
      </c>
      <c r="D116" s="336" t="s">
        <v>164</v>
      </c>
      <c r="E116" s="325"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324" t="s">
        <v>265</v>
      </c>
      <c r="G116" s="203" t="s">
        <v>261</v>
      </c>
      <c r="H116" s="203" t="s">
        <v>262</v>
      </c>
      <c r="I116" s="203" t="s">
        <v>952</v>
      </c>
      <c r="J116" s="324" t="s">
        <v>111</v>
      </c>
      <c r="K116" s="324" t="s">
        <v>963</v>
      </c>
      <c r="L116" s="324" t="s">
        <v>589</v>
      </c>
      <c r="M116" s="324" t="s">
        <v>964</v>
      </c>
      <c r="N116" s="324" t="s">
        <v>104</v>
      </c>
      <c r="O116" s="332">
        <f t="shared" ref="O116" si="443">IF(N116="ALTA",5,IF(N116="MEDIO ALTA",4,IF(N116="MEDIA",3,IF(N116="MEDIO BAJA",2,IF(N116="BAJA",1,0)))))</f>
        <v>3</v>
      </c>
      <c r="P116" s="324" t="s">
        <v>140</v>
      </c>
      <c r="Q116" s="332">
        <f t="shared" ref="Q116" si="444">IF(P116="ALTO",5,IF(P116="MEDIO-ALTO",4,IF(P116="MEDIO",3,IF(P116="MEDIO-BAJO",2,IF(P116="BAJO",1,0)))))</f>
        <v>3</v>
      </c>
      <c r="R116" s="332">
        <f t="shared" ref="R116" si="445">Q116*O116</f>
        <v>9</v>
      </c>
      <c r="S116" s="128" t="s">
        <v>315</v>
      </c>
      <c r="T116" s="129">
        <f t="shared" si="216"/>
        <v>1</v>
      </c>
      <c r="U116" s="325">
        <f t="shared" ref="U116" si="446">ROUND(AVERAGEIF(T116:T118,"&gt;0"),0)</f>
        <v>1</v>
      </c>
      <c r="V116" s="325">
        <f t="shared" ref="V116" si="447">U116*0.6</f>
        <v>0.6</v>
      </c>
      <c r="W116" s="203" t="s">
        <v>598</v>
      </c>
      <c r="X116" s="324">
        <f t="shared" ref="X116" si="448">IF(S116="No_existen",5*$X$10,Y116*$X$10)</f>
        <v>0.1</v>
      </c>
      <c r="Y116" s="329">
        <f t="shared" ref="Y116" si="449">ROUND(AVERAGEIF(Z116:Z118,"&gt;0"),0)</f>
        <v>2</v>
      </c>
      <c r="Z116" s="206">
        <f t="shared" si="217"/>
        <v>2</v>
      </c>
      <c r="AA116" s="203" t="s">
        <v>319</v>
      </c>
      <c r="AB116" s="203"/>
      <c r="AC116" s="329">
        <f t="shared" ref="AC116" si="450">IF(S116="No_existen",5*$AC$10,AD116*$AC$10)</f>
        <v>0.44999999999999996</v>
      </c>
      <c r="AD116" s="325">
        <f t="shared" ref="AD116" si="451">ROUND(AVERAGEIF(AE116:AE118,"&gt;0"),0)</f>
        <v>3</v>
      </c>
      <c r="AE116" s="202">
        <f t="shared" si="218"/>
        <v>4</v>
      </c>
      <c r="AF116" s="203" t="s">
        <v>294</v>
      </c>
      <c r="AG116" s="203"/>
      <c r="AH116" s="329">
        <f t="shared" ref="AH116" si="452">IF(S116="No_existen",5*$AH$10,AI116*$AH$10)</f>
        <v>0.1</v>
      </c>
      <c r="AI116" s="325">
        <f t="shared" ref="AI116" si="453">ROUND(AVERAGEIF(AJ116:AJ118,"&gt;0"),0)</f>
        <v>1</v>
      </c>
      <c r="AJ116" s="202">
        <f t="shared" si="219"/>
        <v>1</v>
      </c>
      <c r="AK116" s="203" t="s">
        <v>292</v>
      </c>
      <c r="AL116" s="203" t="s">
        <v>299</v>
      </c>
      <c r="AM116" s="329">
        <f t="shared" ref="AM116" si="454">IF(S116="No_existen",5*$AM$10,AN116*$AM$10)</f>
        <v>0.2</v>
      </c>
      <c r="AN116" s="325">
        <f t="shared" ref="AN116" si="455">ROUND(AVERAGEIF(AO116:AO118,"&gt;0"),0)</f>
        <v>2</v>
      </c>
      <c r="AO116" s="202">
        <f t="shared" si="238"/>
        <v>4</v>
      </c>
      <c r="AP116" s="203" t="s">
        <v>613</v>
      </c>
      <c r="AQ116" s="325">
        <f t="shared" ref="AQ116" si="456">ROUND(AVERAGE(U116,Y116,AD116,AI116,AN116),0)</f>
        <v>2</v>
      </c>
      <c r="AR116" s="325" t="str">
        <f t="shared" ref="AR116" si="457">IF(AQ116&lt;1.5,"FUERTE",IF(AND(AQ116&gt;=1.5,AQ116&lt;2.5),"ACEPTABLE",IF(AQ116&gt;=5,"INEXISTENTE","DÉBIL")))</f>
        <v>ACEPTABLE</v>
      </c>
      <c r="AS116" s="327">
        <f t="shared" ref="AS116" si="458">IF(R116=0,0,ROUND((R116*AQ116),0))</f>
        <v>18</v>
      </c>
      <c r="AT116" s="327" t="str">
        <f t="shared" ref="AT116" si="459">IF(AS116&gt;=36,"GRAVE", IF(AS116&lt;=10, "LEVE", "MODERADO"))</f>
        <v>MODERADO</v>
      </c>
      <c r="AU116" s="334" t="s">
        <v>989</v>
      </c>
      <c r="AV116" s="343">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324"/>
      <c r="B117" s="324"/>
      <c r="C117" s="325"/>
      <c r="D117" s="336"/>
      <c r="E117" s="325"/>
      <c r="F117" s="324"/>
      <c r="G117" s="203" t="s">
        <v>260</v>
      </c>
      <c r="H117" s="203" t="s">
        <v>37</v>
      </c>
      <c r="I117" s="203" t="s">
        <v>953</v>
      </c>
      <c r="J117" s="324"/>
      <c r="K117" s="324"/>
      <c r="L117" s="324"/>
      <c r="M117" s="324"/>
      <c r="N117" s="324"/>
      <c r="O117" s="332"/>
      <c r="P117" s="324"/>
      <c r="Q117" s="332"/>
      <c r="R117" s="332"/>
      <c r="S117" s="128" t="s">
        <v>315</v>
      </c>
      <c r="T117" s="129">
        <f t="shared" si="216"/>
        <v>1</v>
      </c>
      <c r="U117" s="325"/>
      <c r="V117" s="325"/>
      <c r="W117" s="203" t="s">
        <v>975</v>
      </c>
      <c r="X117" s="324"/>
      <c r="Y117" s="329"/>
      <c r="Z117" s="206">
        <f t="shared" si="217"/>
        <v>1</v>
      </c>
      <c r="AA117" s="203" t="s">
        <v>320</v>
      </c>
      <c r="AB117" s="203" t="s">
        <v>980</v>
      </c>
      <c r="AC117" s="329"/>
      <c r="AD117" s="325"/>
      <c r="AE117" s="202">
        <f t="shared" si="218"/>
        <v>4</v>
      </c>
      <c r="AF117" s="203" t="s">
        <v>294</v>
      </c>
      <c r="AG117" s="203"/>
      <c r="AH117" s="329"/>
      <c r="AI117" s="325"/>
      <c r="AJ117" s="202">
        <f t="shared" si="219"/>
        <v>1</v>
      </c>
      <c r="AK117" s="203" t="s">
        <v>292</v>
      </c>
      <c r="AL117" s="203" t="s">
        <v>305</v>
      </c>
      <c r="AM117" s="329"/>
      <c r="AN117" s="325"/>
      <c r="AO117" s="202">
        <f t="shared" si="238"/>
        <v>1</v>
      </c>
      <c r="AP117" s="203" t="s">
        <v>614</v>
      </c>
      <c r="AQ117" s="325"/>
      <c r="AR117" s="325"/>
      <c r="AS117" s="327"/>
      <c r="AT117" s="327"/>
      <c r="AU117" s="334"/>
      <c r="AV117" s="343"/>
      <c r="AW117" s="203" t="s">
        <v>90</v>
      </c>
      <c r="AX117" s="203" t="s">
        <v>992</v>
      </c>
      <c r="AY117" s="131">
        <v>45626</v>
      </c>
      <c r="AZ117" s="131"/>
      <c r="BA117" s="207"/>
      <c r="BB117" s="145"/>
      <c r="BC117" s="145"/>
      <c r="BD117" s="145"/>
      <c r="BE117" s="145"/>
      <c r="BF117" s="145"/>
      <c r="BG117" s="145"/>
      <c r="BH117" s="145"/>
    </row>
    <row r="118" spans="1:60" ht="63.75" hidden="1" customHeight="1" x14ac:dyDescent="0.2">
      <c r="A118" s="324"/>
      <c r="B118" s="324"/>
      <c r="C118" s="325"/>
      <c r="D118" s="336"/>
      <c r="E118" s="325"/>
      <c r="F118" s="324"/>
      <c r="G118" s="203"/>
      <c r="H118" s="203"/>
      <c r="I118" s="127"/>
      <c r="J118" s="324"/>
      <c r="K118" s="324"/>
      <c r="L118" s="324"/>
      <c r="M118" s="324"/>
      <c r="N118" s="324"/>
      <c r="O118" s="332"/>
      <c r="P118" s="324"/>
      <c r="Q118" s="332"/>
      <c r="R118" s="332"/>
      <c r="S118" s="128" t="s">
        <v>315</v>
      </c>
      <c r="T118" s="129">
        <f t="shared" si="216"/>
        <v>1</v>
      </c>
      <c r="U118" s="325"/>
      <c r="V118" s="325"/>
      <c r="W118" s="203" t="s">
        <v>976</v>
      </c>
      <c r="X118" s="324"/>
      <c r="Y118" s="329"/>
      <c r="Z118" s="206">
        <f t="shared" si="217"/>
        <v>4</v>
      </c>
      <c r="AA118" s="203" t="s">
        <v>318</v>
      </c>
      <c r="AB118" s="203"/>
      <c r="AC118" s="329"/>
      <c r="AD118" s="325"/>
      <c r="AE118" s="202">
        <f t="shared" si="218"/>
        <v>1</v>
      </c>
      <c r="AF118" s="203" t="s">
        <v>295</v>
      </c>
      <c r="AG118" s="203" t="s">
        <v>983</v>
      </c>
      <c r="AH118" s="329"/>
      <c r="AI118" s="325"/>
      <c r="AJ118" s="202">
        <f t="shared" si="219"/>
        <v>1</v>
      </c>
      <c r="AK118" s="203" t="s">
        <v>292</v>
      </c>
      <c r="AL118" s="203" t="s">
        <v>307</v>
      </c>
      <c r="AM118" s="329"/>
      <c r="AN118" s="325"/>
      <c r="AO118" s="202">
        <f t="shared" si="238"/>
        <v>1</v>
      </c>
      <c r="AP118" s="203" t="s">
        <v>614</v>
      </c>
      <c r="AQ118" s="325"/>
      <c r="AR118" s="325"/>
      <c r="AS118" s="327"/>
      <c r="AT118" s="327"/>
      <c r="AU118" s="334"/>
      <c r="AV118" s="343"/>
      <c r="AW118" s="203"/>
      <c r="AX118" s="203"/>
      <c r="AY118" s="130"/>
      <c r="AZ118" s="131"/>
      <c r="BA118" s="207"/>
      <c r="BB118" s="145"/>
      <c r="BC118" s="145"/>
      <c r="BD118" s="145"/>
      <c r="BE118" s="145"/>
      <c r="BF118" s="145"/>
      <c r="BG118" s="145"/>
      <c r="BH118" s="145"/>
    </row>
    <row r="119" spans="1:60" ht="63.75" hidden="1" customHeight="1" x14ac:dyDescent="0.2">
      <c r="A119" s="324">
        <v>37</v>
      </c>
      <c r="B119" s="324" t="s">
        <v>425</v>
      </c>
      <c r="C119" s="325" t="str">
        <f>+VLOOKUP(B119,$A$568:$B$606,2,0)</f>
        <v>LEONEAL ARIAS MONTOYA</v>
      </c>
      <c r="D119" s="336" t="s">
        <v>162</v>
      </c>
      <c r="E119" s="325"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324" t="s">
        <v>265</v>
      </c>
      <c r="G119" s="203" t="s">
        <v>260</v>
      </c>
      <c r="H119" s="203" t="s">
        <v>34</v>
      </c>
      <c r="I119" s="203" t="s">
        <v>954</v>
      </c>
      <c r="J119" s="324" t="s">
        <v>105</v>
      </c>
      <c r="K119" s="337" t="s">
        <v>965</v>
      </c>
      <c r="L119" s="337" t="s">
        <v>966</v>
      </c>
      <c r="M119" s="324" t="s">
        <v>967</v>
      </c>
      <c r="N119" s="324" t="s">
        <v>127</v>
      </c>
      <c r="O119" s="332">
        <f t="shared" ref="O119" si="460">IF(N119="ALTA",5,IF(N119="MEDIO ALTA",4,IF(N119="MEDIA",3,IF(N119="MEDIO BAJA",2,IF(N119="BAJA",1,0)))))</f>
        <v>1</v>
      </c>
      <c r="P119" s="324" t="s">
        <v>140</v>
      </c>
      <c r="Q119" s="332">
        <f t="shared" ref="Q119" si="461">IF(P119="ALTO",5,IF(P119="MEDIO-ALTO",4,IF(P119="MEDIO",3,IF(P119="MEDIO-BAJO",2,IF(P119="BAJO",1,0)))))</f>
        <v>3</v>
      </c>
      <c r="R119" s="332">
        <f t="shared" ref="R119" si="462">Q119*O119</f>
        <v>3</v>
      </c>
      <c r="S119" s="128" t="s">
        <v>315</v>
      </c>
      <c r="T119" s="129">
        <f t="shared" si="216"/>
        <v>1</v>
      </c>
      <c r="U119" s="325">
        <f t="shared" ref="U119:U161" si="463">ROUND(AVERAGEIF(T119:T121,"&gt;0"),0)</f>
        <v>1</v>
      </c>
      <c r="V119" s="325">
        <f t="shared" ref="V119:V161" si="464">U119*0.6</f>
        <v>0.6</v>
      </c>
      <c r="W119" s="203" t="s">
        <v>977</v>
      </c>
      <c r="X119" s="324">
        <f t="shared" ref="X119" si="465">IF(S119="No_existen",5*$X$10,Y119*$X$10)</f>
        <v>0.15000000000000002</v>
      </c>
      <c r="Y119" s="329">
        <f t="shared" ref="Y119:Y161" si="466">ROUND(AVERAGEIF(Z119:Z121,"&gt;0"),0)</f>
        <v>3</v>
      </c>
      <c r="Z119" s="206">
        <f t="shared" si="217"/>
        <v>1</v>
      </c>
      <c r="AA119" s="203" t="s">
        <v>320</v>
      </c>
      <c r="AB119" s="203" t="s">
        <v>979</v>
      </c>
      <c r="AC119" s="329">
        <f t="shared" ref="AC119" si="467">IF(S119="No_existen",5*$AC$10,AD119*$AC$10)</f>
        <v>0.44999999999999996</v>
      </c>
      <c r="AD119" s="325">
        <f t="shared" ref="AD119:AD161" si="468">ROUND(AVERAGEIF(AE119:AE121,"&gt;0"),0)</f>
        <v>3</v>
      </c>
      <c r="AE119" s="202">
        <f t="shared" si="218"/>
        <v>4</v>
      </c>
      <c r="AF119" s="203" t="s">
        <v>294</v>
      </c>
      <c r="AG119" s="203"/>
      <c r="AH119" s="329">
        <f t="shared" ref="AH119" si="469">IF(S119="No_existen",5*$AH$10,AI119*$AH$10)</f>
        <v>0.1</v>
      </c>
      <c r="AI119" s="325">
        <f t="shared" ref="AI119:AI161" si="470">ROUND(AVERAGEIF(AJ119:AJ121,"&gt;0"),0)</f>
        <v>1</v>
      </c>
      <c r="AJ119" s="202">
        <f t="shared" si="219"/>
        <v>1</v>
      </c>
      <c r="AK119" s="203" t="s">
        <v>292</v>
      </c>
      <c r="AL119" s="203" t="s">
        <v>300</v>
      </c>
      <c r="AM119" s="329">
        <f t="shared" ref="AM119" si="471">IF(S119="No_existen",5*$AM$10,AN119*$AM$10)</f>
        <v>0.30000000000000004</v>
      </c>
      <c r="AN119" s="325">
        <f t="shared" ref="AN119" si="472">ROUND(AVERAGEIF(AO119:AO121,"&gt;0"),0)</f>
        <v>3</v>
      </c>
      <c r="AO119" s="202">
        <f t="shared" ref="AO119:AO166" si="473">IF(AP119="Preventivo",1,IF(AP119="Detectivo",4, IF(S119="No_existen",5,0)))</f>
        <v>4</v>
      </c>
      <c r="AP119" s="203" t="s">
        <v>613</v>
      </c>
      <c r="AQ119" s="325">
        <f t="shared" ref="AQ119" si="474">ROUND(AVERAGE(U119,Y119,AD119,AI119,AN119),0)</f>
        <v>2</v>
      </c>
      <c r="AR119" s="325" t="str">
        <f t="shared" ref="AR119" si="475">IF(AQ119&lt;1.5,"FUERTE",IF(AND(AQ119&gt;=1.5,AQ119&lt;2.5),"ACEPTABLE",IF(AQ119&gt;=5,"INEXISTENTE","DÉBIL")))</f>
        <v>ACEPTABLE</v>
      </c>
      <c r="AS119" s="327">
        <f t="shared" ref="AS119" si="476">IF(R119=0,0,ROUND((R119*AQ119),0))</f>
        <v>6</v>
      </c>
      <c r="AT119" s="327" t="str">
        <f t="shared" ref="AT119" si="477">IF(AS119&gt;=36,"GRAVE", IF(AS119&lt;=10, "LEVE", "MODERADO"))</f>
        <v>LEVE</v>
      </c>
      <c r="AU119" s="334" t="s">
        <v>990</v>
      </c>
      <c r="AV119" s="335">
        <v>0.8</v>
      </c>
      <c r="AW119" s="203" t="s">
        <v>89</v>
      </c>
      <c r="AX119" s="203"/>
      <c r="AY119" s="130"/>
      <c r="AZ119" s="131"/>
      <c r="BA119" s="207"/>
      <c r="BB119" s="145"/>
      <c r="BC119" s="145"/>
      <c r="BD119" s="145"/>
      <c r="BE119" s="145"/>
      <c r="BF119" s="145"/>
      <c r="BG119" s="145"/>
      <c r="BH119" s="145"/>
    </row>
    <row r="120" spans="1:60" ht="63.75" hidden="1" customHeight="1" x14ac:dyDescent="0.2">
      <c r="A120" s="324"/>
      <c r="B120" s="324"/>
      <c r="C120" s="325"/>
      <c r="D120" s="336"/>
      <c r="E120" s="325"/>
      <c r="F120" s="324"/>
      <c r="G120" s="203" t="s">
        <v>260</v>
      </c>
      <c r="H120" s="203" t="s">
        <v>37</v>
      </c>
      <c r="I120" s="203" t="s">
        <v>955</v>
      </c>
      <c r="J120" s="324"/>
      <c r="K120" s="337"/>
      <c r="L120" s="337"/>
      <c r="M120" s="324"/>
      <c r="N120" s="324"/>
      <c r="O120" s="332"/>
      <c r="P120" s="324"/>
      <c r="Q120" s="332"/>
      <c r="R120" s="332"/>
      <c r="S120" s="128" t="s">
        <v>315</v>
      </c>
      <c r="T120" s="129">
        <f t="shared" si="216"/>
        <v>1</v>
      </c>
      <c r="U120" s="325"/>
      <c r="V120" s="325"/>
      <c r="W120" s="203" t="s">
        <v>978</v>
      </c>
      <c r="X120" s="324"/>
      <c r="Y120" s="329"/>
      <c r="Z120" s="206">
        <f t="shared" si="217"/>
        <v>4</v>
      </c>
      <c r="AA120" s="203" t="s">
        <v>318</v>
      </c>
      <c r="AB120" s="203"/>
      <c r="AC120" s="329"/>
      <c r="AD120" s="325"/>
      <c r="AE120" s="202">
        <f t="shared" si="218"/>
        <v>1</v>
      </c>
      <c r="AF120" s="203" t="s">
        <v>295</v>
      </c>
      <c r="AG120" s="203" t="s">
        <v>982</v>
      </c>
      <c r="AH120" s="329"/>
      <c r="AI120" s="325"/>
      <c r="AJ120" s="202">
        <f t="shared" si="219"/>
        <v>1</v>
      </c>
      <c r="AK120" s="203" t="s">
        <v>292</v>
      </c>
      <c r="AL120" s="203" t="s">
        <v>300</v>
      </c>
      <c r="AM120" s="329"/>
      <c r="AN120" s="325"/>
      <c r="AO120" s="202">
        <f t="shared" si="473"/>
        <v>1</v>
      </c>
      <c r="AP120" s="203" t="s">
        <v>614</v>
      </c>
      <c r="AQ120" s="325"/>
      <c r="AR120" s="325"/>
      <c r="AS120" s="327"/>
      <c r="AT120" s="327"/>
      <c r="AU120" s="334"/>
      <c r="AV120" s="334"/>
      <c r="AW120" s="203" t="s">
        <v>89</v>
      </c>
      <c r="AX120" s="203"/>
      <c r="AY120" s="130"/>
      <c r="AZ120" s="131"/>
      <c r="BA120" s="207"/>
      <c r="BB120" s="145"/>
      <c r="BC120" s="145"/>
      <c r="BD120" s="145"/>
      <c r="BE120" s="145"/>
      <c r="BF120" s="145"/>
      <c r="BG120" s="145"/>
      <c r="BH120" s="145"/>
    </row>
    <row r="121" spans="1:60" ht="63.75" hidden="1" customHeight="1" x14ac:dyDescent="0.2">
      <c r="A121" s="324"/>
      <c r="B121" s="324"/>
      <c r="C121" s="325"/>
      <c r="D121" s="336"/>
      <c r="E121" s="325"/>
      <c r="F121" s="324"/>
      <c r="G121" s="203"/>
      <c r="H121" s="203"/>
      <c r="I121" s="127"/>
      <c r="J121" s="324"/>
      <c r="K121" s="337"/>
      <c r="L121" s="337"/>
      <c r="M121" s="324"/>
      <c r="N121" s="324"/>
      <c r="O121" s="332"/>
      <c r="P121" s="324"/>
      <c r="Q121" s="332"/>
      <c r="R121" s="332"/>
      <c r="S121" s="128"/>
      <c r="T121" s="129">
        <f t="shared" si="216"/>
        <v>0</v>
      </c>
      <c r="U121" s="325"/>
      <c r="V121" s="325"/>
      <c r="W121" s="203"/>
      <c r="X121" s="324"/>
      <c r="Y121" s="329"/>
      <c r="Z121" s="206">
        <f t="shared" si="217"/>
        <v>0</v>
      </c>
      <c r="AA121" s="203"/>
      <c r="AB121" s="203"/>
      <c r="AC121" s="329"/>
      <c r="AD121" s="325"/>
      <c r="AE121" s="202">
        <f t="shared" si="218"/>
        <v>0</v>
      </c>
      <c r="AF121" s="203"/>
      <c r="AG121" s="203"/>
      <c r="AH121" s="329"/>
      <c r="AI121" s="325"/>
      <c r="AJ121" s="202">
        <f t="shared" si="219"/>
        <v>0</v>
      </c>
      <c r="AK121" s="203"/>
      <c r="AL121" s="203"/>
      <c r="AM121" s="329"/>
      <c r="AN121" s="325"/>
      <c r="AO121" s="202">
        <f t="shared" si="473"/>
        <v>0</v>
      </c>
      <c r="AP121" s="203"/>
      <c r="AQ121" s="325"/>
      <c r="AR121" s="325"/>
      <c r="AS121" s="327"/>
      <c r="AT121" s="327"/>
      <c r="AU121" s="334"/>
      <c r="AV121" s="334"/>
      <c r="AW121" s="203" t="s">
        <v>89</v>
      </c>
      <c r="AX121" s="203"/>
      <c r="AY121" s="130"/>
      <c r="AZ121" s="131"/>
      <c r="BA121" s="207"/>
      <c r="BB121" s="145"/>
      <c r="BC121" s="145"/>
      <c r="BD121" s="145"/>
      <c r="BE121" s="145"/>
      <c r="BF121" s="145"/>
      <c r="BG121" s="145"/>
      <c r="BH121" s="145"/>
    </row>
    <row r="122" spans="1:60" ht="63.75" hidden="1" customHeight="1" x14ac:dyDescent="0.2">
      <c r="A122" s="324">
        <v>38</v>
      </c>
      <c r="B122" s="324" t="s">
        <v>184</v>
      </c>
      <c r="C122" s="325" t="str">
        <f>+VLOOKUP(B122,$A$568:$B$606,2,0)</f>
        <v>ALEXANDER MOLINA CABRERA</v>
      </c>
      <c r="D122" s="336" t="s">
        <v>162</v>
      </c>
      <c r="E122" s="325"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324" t="s">
        <v>265</v>
      </c>
      <c r="G122" s="203" t="s">
        <v>260</v>
      </c>
      <c r="H122" s="203" t="s">
        <v>37</v>
      </c>
      <c r="I122" s="127" t="s">
        <v>994</v>
      </c>
      <c r="J122" s="324" t="s">
        <v>107</v>
      </c>
      <c r="K122" s="337" t="s">
        <v>1007</v>
      </c>
      <c r="L122" s="337" t="s">
        <v>1008</v>
      </c>
      <c r="M122" s="337" t="s">
        <v>1009</v>
      </c>
      <c r="N122" s="324" t="s">
        <v>146</v>
      </c>
      <c r="O122" s="332">
        <f t="shared" ref="O122" si="478">IF(N122="ALTA",5,IF(N122="MEDIO ALTA",4,IF(N122="MEDIA",3,IF(N122="MEDIO BAJA",2,IF(N122="BAJA",1,0)))))</f>
        <v>4</v>
      </c>
      <c r="P122" s="324" t="s">
        <v>209</v>
      </c>
      <c r="Q122" s="332">
        <f t="shared" ref="Q122" si="479">IF(P122="ALTO",5,IF(P122="MEDIO-ALTO",4,IF(P122="MEDIO",3,IF(P122="MEDIO-BAJO",2,IF(P122="BAJO",1,0)))))</f>
        <v>4</v>
      </c>
      <c r="R122" s="332">
        <f t="shared" ref="R122" si="480">Q122*O122</f>
        <v>16</v>
      </c>
      <c r="S122" s="128" t="s">
        <v>315</v>
      </c>
      <c r="T122" s="129">
        <f t="shared" si="216"/>
        <v>1</v>
      </c>
      <c r="U122" s="325">
        <f t="shared" si="463"/>
        <v>1</v>
      </c>
      <c r="V122" s="325">
        <f t="shared" si="464"/>
        <v>0.6</v>
      </c>
      <c r="W122" s="203" t="s">
        <v>1025</v>
      </c>
      <c r="X122" s="324">
        <f t="shared" ref="X122" si="481">IF(S122="No_existen",5*$X$10,Y122*$X$10)</f>
        <v>0.15000000000000002</v>
      </c>
      <c r="Y122" s="329">
        <f t="shared" si="466"/>
        <v>3</v>
      </c>
      <c r="Z122" s="206">
        <f t="shared" si="217"/>
        <v>2</v>
      </c>
      <c r="AA122" s="203" t="s">
        <v>319</v>
      </c>
      <c r="AB122" s="203"/>
      <c r="AC122" s="329">
        <f t="shared" ref="AC122" si="482">IF(S122="No_existen",5*$AC$10,AD122*$AC$10)</f>
        <v>0.15</v>
      </c>
      <c r="AD122" s="325">
        <f t="shared" si="468"/>
        <v>1</v>
      </c>
      <c r="AE122" s="202">
        <f t="shared" si="218"/>
        <v>1</v>
      </c>
      <c r="AF122" s="203" t="s">
        <v>295</v>
      </c>
      <c r="AG122" s="203" t="s">
        <v>1043</v>
      </c>
      <c r="AH122" s="329">
        <f t="shared" ref="AH122" si="483">IF(S122="No_existen",5*$AH$10,AI122*$AH$10)</f>
        <v>0.1</v>
      </c>
      <c r="AI122" s="325">
        <f t="shared" si="470"/>
        <v>1</v>
      </c>
      <c r="AJ122" s="202">
        <f t="shared" si="219"/>
        <v>1</v>
      </c>
      <c r="AK122" s="203" t="s">
        <v>292</v>
      </c>
      <c r="AL122" s="203" t="s">
        <v>303</v>
      </c>
      <c r="AM122" s="329">
        <f t="shared" ref="AM122" si="484">IF(S122="No_existen",5*$AM$10,AN122*$AM$10)</f>
        <v>0.1</v>
      </c>
      <c r="AN122" s="325">
        <f t="shared" ref="AN122" si="485">ROUND(AVERAGEIF(AO122:AO124,"&gt;0"),0)</f>
        <v>1</v>
      </c>
      <c r="AO122" s="202">
        <f t="shared" si="473"/>
        <v>1</v>
      </c>
      <c r="AP122" s="203" t="s">
        <v>614</v>
      </c>
      <c r="AQ122" s="325">
        <f t="shared" ref="AQ122" si="486">ROUND(AVERAGE(U122,Y122,AD122,AI122,AN122),0)</f>
        <v>1</v>
      </c>
      <c r="AR122" s="325" t="str">
        <f t="shared" ref="AR122" si="487">IF(AQ122&lt;1.5,"FUERTE",IF(AND(AQ122&gt;=1.5,AQ122&lt;2.5),"ACEPTABLE",IF(AQ122&gt;=5,"INEXISTENTE","DÉBIL")))</f>
        <v>FUERTE</v>
      </c>
      <c r="AS122" s="327">
        <f t="shared" ref="AS122" si="488">IF(R122=0,0,ROUND((R122*AQ122),0))</f>
        <v>16</v>
      </c>
      <c r="AT122" s="327" t="str">
        <f t="shared" ref="AT122" si="489">IF(AS122&gt;=36,"GRAVE", IF(AS122&lt;=10, "LEVE", "MODERADO"))</f>
        <v>MODERADO</v>
      </c>
      <c r="AU122" s="337" t="s">
        <v>1048</v>
      </c>
      <c r="AV122" s="338"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324"/>
      <c r="B123" s="324"/>
      <c r="C123" s="325"/>
      <c r="D123" s="336"/>
      <c r="E123" s="325"/>
      <c r="F123" s="324"/>
      <c r="G123" s="203" t="s">
        <v>260</v>
      </c>
      <c r="H123" s="203" t="s">
        <v>35</v>
      </c>
      <c r="I123" s="127" t="s">
        <v>995</v>
      </c>
      <c r="J123" s="324"/>
      <c r="K123" s="337"/>
      <c r="L123" s="337"/>
      <c r="M123" s="337"/>
      <c r="N123" s="324"/>
      <c r="O123" s="332"/>
      <c r="P123" s="324"/>
      <c r="Q123" s="332"/>
      <c r="R123" s="332"/>
      <c r="S123" s="128" t="s">
        <v>315</v>
      </c>
      <c r="T123" s="129">
        <f t="shared" si="216"/>
        <v>1</v>
      </c>
      <c r="U123" s="325"/>
      <c r="V123" s="325"/>
      <c r="W123" s="203" t="s">
        <v>1026</v>
      </c>
      <c r="X123" s="324"/>
      <c r="Y123" s="329"/>
      <c r="Z123" s="206">
        <f t="shared" si="217"/>
        <v>4</v>
      </c>
      <c r="AA123" s="203" t="s">
        <v>318</v>
      </c>
      <c r="AB123" s="203"/>
      <c r="AC123" s="329"/>
      <c r="AD123" s="325"/>
      <c r="AE123" s="202">
        <f t="shared" si="218"/>
        <v>1</v>
      </c>
      <c r="AF123" s="203" t="s">
        <v>295</v>
      </c>
      <c r="AG123" s="203" t="s">
        <v>1044</v>
      </c>
      <c r="AH123" s="329"/>
      <c r="AI123" s="325"/>
      <c r="AJ123" s="202">
        <f t="shared" si="219"/>
        <v>1</v>
      </c>
      <c r="AK123" s="203" t="s">
        <v>292</v>
      </c>
      <c r="AL123" s="203" t="s">
        <v>303</v>
      </c>
      <c r="AM123" s="329"/>
      <c r="AN123" s="325"/>
      <c r="AO123" s="202">
        <f t="shared" si="473"/>
        <v>1</v>
      </c>
      <c r="AP123" s="203" t="s">
        <v>614</v>
      </c>
      <c r="AQ123" s="325"/>
      <c r="AR123" s="325"/>
      <c r="AS123" s="327"/>
      <c r="AT123" s="327"/>
      <c r="AU123" s="337"/>
      <c r="AV123" s="337"/>
      <c r="AW123" s="203" t="s">
        <v>93</v>
      </c>
      <c r="AX123" s="203" t="s">
        <v>1061</v>
      </c>
      <c r="AY123" s="131">
        <v>45639</v>
      </c>
      <c r="AZ123" s="131"/>
      <c r="BA123" s="207"/>
      <c r="BB123" s="145"/>
      <c r="BC123" s="145"/>
      <c r="BD123" s="145"/>
      <c r="BE123" s="145"/>
      <c r="BF123" s="145"/>
      <c r="BG123" s="145"/>
      <c r="BH123" s="145"/>
    </row>
    <row r="124" spans="1:60" ht="63.75" hidden="1" customHeight="1" x14ac:dyDescent="0.2">
      <c r="A124" s="324"/>
      <c r="B124" s="324"/>
      <c r="C124" s="325"/>
      <c r="D124" s="336"/>
      <c r="E124" s="325"/>
      <c r="F124" s="324"/>
      <c r="G124" s="203" t="s">
        <v>260</v>
      </c>
      <c r="H124" s="203" t="s">
        <v>34</v>
      </c>
      <c r="I124" s="128" t="s">
        <v>996</v>
      </c>
      <c r="J124" s="324"/>
      <c r="K124" s="337"/>
      <c r="L124" s="337"/>
      <c r="M124" s="337"/>
      <c r="N124" s="324"/>
      <c r="O124" s="332"/>
      <c r="P124" s="324"/>
      <c r="Q124" s="332"/>
      <c r="R124" s="332"/>
      <c r="S124" s="128" t="s">
        <v>315</v>
      </c>
      <c r="T124" s="129">
        <f t="shared" si="216"/>
        <v>1</v>
      </c>
      <c r="U124" s="325"/>
      <c r="V124" s="325"/>
      <c r="W124" s="203" t="s">
        <v>1027</v>
      </c>
      <c r="X124" s="324"/>
      <c r="Y124" s="329"/>
      <c r="Z124" s="206">
        <f t="shared" si="217"/>
        <v>2</v>
      </c>
      <c r="AA124" s="203" t="s">
        <v>319</v>
      </c>
      <c r="AB124" s="203"/>
      <c r="AC124" s="329"/>
      <c r="AD124" s="325"/>
      <c r="AE124" s="202">
        <f t="shared" si="218"/>
        <v>1</v>
      </c>
      <c r="AF124" s="203" t="s">
        <v>295</v>
      </c>
      <c r="AG124" s="203" t="s">
        <v>1043</v>
      </c>
      <c r="AH124" s="329"/>
      <c r="AI124" s="325"/>
      <c r="AJ124" s="202">
        <f t="shared" si="219"/>
        <v>1</v>
      </c>
      <c r="AK124" s="203" t="s">
        <v>292</v>
      </c>
      <c r="AL124" s="203" t="s">
        <v>301</v>
      </c>
      <c r="AM124" s="329"/>
      <c r="AN124" s="325"/>
      <c r="AO124" s="202">
        <f t="shared" si="473"/>
        <v>1</v>
      </c>
      <c r="AP124" s="203" t="s">
        <v>614</v>
      </c>
      <c r="AQ124" s="325"/>
      <c r="AR124" s="325"/>
      <c r="AS124" s="327"/>
      <c r="AT124" s="327"/>
      <c r="AU124" s="337"/>
      <c r="AV124" s="337"/>
      <c r="AW124" s="203" t="s">
        <v>93</v>
      </c>
      <c r="AX124" s="203" t="s">
        <v>1062</v>
      </c>
      <c r="AY124" s="131">
        <v>45639</v>
      </c>
      <c r="AZ124" s="131"/>
      <c r="BA124" s="207"/>
      <c r="BB124" s="145"/>
      <c r="BC124" s="145"/>
      <c r="BD124" s="145"/>
      <c r="BE124" s="145"/>
      <c r="BF124" s="145"/>
      <c r="BG124" s="145"/>
      <c r="BH124" s="145"/>
    </row>
    <row r="125" spans="1:60" ht="63.75" hidden="1" customHeight="1" x14ac:dyDescent="0.2">
      <c r="A125" s="324">
        <v>39</v>
      </c>
      <c r="B125" s="324" t="s">
        <v>184</v>
      </c>
      <c r="C125" s="325" t="str">
        <f>+VLOOKUP(B125,$A$568:$B$606,2,0)</f>
        <v>ALEXANDER MOLINA CABRERA</v>
      </c>
      <c r="D125" s="336" t="s">
        <v>150</v>
      </c>
      <c r="E125" s="325"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324" t="s">
        <v>265</v>
      </c>
      <c r="G125" s="203" t="s">
        <v>260</v>
      </c>
      <c r="H125" s="203" t="s">
        <v>34</v>
      </c>
      <c r="I125" s="128" t="s">
        <v>997</v>
      </c>
      <c r="J125" s="324" t="s">
        <v>107</v>
      </c>
      <c r="K125" s="324" t="s">
        <v>1010</v>
      </c>
      <c r="L125" s="324" t="s">
        <v>1011</v>
      </c>
      <c r="M125" s="324" t="s">
        <v>1012</v>
      </c>
      <c r="N125" s="324" t="s">
        <v>127</v>
      </c>
      <c r="O125" s="332">
        <f t="shared" ref="O125" si="490">IF(N125="ALTA",5,IF(N125="MEDIO ALTA",4,IF(N125="MEDIA",3,IF(N125="MEDIO BAJA",2,IF(N125="BAJA",1,0)))))</f>
        <v>1</v>
      </c>
      <c r="P125" s="324" t="s">
        <v>140</v>
      </c>
      <c r="Q125" s="332">
        <f t="shared" ref="Q125" si="491">IF(P125="ALTO",5,IF(P125="MEDIO-ALTO",4,IF(P125="MEDIO",3,IF(P125="MEDIO-BAJO",2,IF(P125="BAJO",1,0)))))</f>
        <v>3</v>
      </c>
      <c r="R125" s="332">
        <f t="shared" ref="R125" si="492">Q125*O125</f>
        <v>3</v>
      </c>
      <c r="S125" s="128" t="s">
        <v>315</v>
      </c>
      <c r="T125" s="129">
        <f t="shared" si="216"/>
        <v>1</v>
      </c>
      <c r="U125" s="325">
        <f t="shared" si="463"/>
        <v>1</v>
      </c>
      <c r="V125" s="325">
        <f t="shared" si="464"/>
        <v>0.6</v>
      </c>
      <c r="W125" s="203" t="s">
        <v>1028</v>
      </c>
      <c r="X125" s="324">
        <f t="shared" ref="X125" si="493">IF(S125="No_existen",5*$X$10,Y125*$X$10)</f>
        <v>0.05</v>
      </c>
      <c r="Y125" s="329">
        <f t="shared" si="466"/>
        <v>1</v>
      </c>
      <c r="Z125" s="206">
        <f t="shared" si="217"/>
        <v>1</v>
      </c>
      <c r="AA125" s="203" t="s">
        <v>320</v>
      </c>
      <c r="AB125" s="203" t="s">
        <v>1039</v>
      </c>
      <c r="AC125" s="329">
        <f t="shared" ref="AC125" si="494">IF(S125="No_existen",5*$AC$10,AD125*$AC$10)</f>
        <v>0.15</v>
      </c>
      <c r="AD125" s="325">
        <f t="shared" si="468"/>
        <v>1</v>
      </c>
      <c r="AE125" s="202">
        <f t="shared" si="218"/>
        <v>1</v>
      </c>
      <c r="AF125" s="203" t="s">
        <v>295</v>
      </c>
      <c r="AG125" s="203" t="s">
        <v>1045</v>
      </c>
      <c r="AH125" s="329">
        <f t="shared" ref="AH125" si="495">IF(S125="No_existen",5*$AH$10,AI125*$AH$10)</f>
        <v>0.1</v>
      </c>
      <c r="AI125" s="325">
        <f t="shared" si="470"/>
        <v>1</v>
      </c>
      <c r="AJ125" s="202">
        <f t="shared" si="219"/>
        <v>1</v>
      </c>
      <c r="AK125" s="203" t="s">
        <v>292</v>
      </c>
      <c r="AL125" s="203" t="s">
        <v>299</v>
      </c>
      <c r="AM125" s="329">
        <f t="shared" ref="AM125" si="496">IF(S125="No_existen",5*$AM$10,AN125*$AM$10)</f>
        <v>0.1</v>
      </c>
      <c r="AN125" s="325">
        <f t="shared" ref="AN125" si="497">ROUND(AVERAGEIF(AO125:AO127,"&gt;0"),0)</f>
        <v>1</v>
      </c>
      <c r="AO125" s="202">
        <f t="shared" si="473"/>
        <v>1</v>
      </c>
      <c r="AP125" s="203" t="s">
        <v>614</v>
      </c>
      <c r="AQ125" s="325">
        <f t="shared" ref="AQ125" si="498">ROUND(AVERAGE(U125,Y125,AD125,AI125,AN125),0)</f>
        <v>1</v>
      </c>
      <c r="AR125" s="325" t="str">
        <f t="shared" ref="AR125" si="499">IF(AQ125&lt;1.5,"FUERTE",IF(AND(AQ125&gt;=1.5,AQ125&lt;2.5),"ACEPTABLE",IF(AQ125&gt;=5,"INEXISTENTE","DÉBIL")))</f>
        <v>FUERTE</v>
      </c>
      <c r="AS125" s="327">
        <f t="shared" ref="AS125" si="500">IF(R125=0,0,ROUND((R125*AQ125),0))</f>
        <v>3</v>
      </c>
      <c r="AT125" s="327" t="str">
        <f t="shared" ref="AT125" si="501">IF(AS125&gt;=36,"GRAVE", IF(AS125&lt;=10, "LEVE", "MODERADO"))</f>
        <v>LEVE</v>
      </c>
      <c r="AU125" s="334" t="s">
        <v>1050</v>
      </c>
      <c r="AV125" s="335" t="s">
        <v>1051</v>
      </c>
      <c r="AW125" s="203" t="s">
        <v>89</v>
      </c>
      <c r="AX125" s="203"/>
      <c r="AY125" s="130"/>
      <c r="AZ125" s="131"/>
      <c r="BA125" s="207"/>
      <c r="BB125" s="145"/>
      <c r="BC125" s="145"/>
      <c r="BD125" s="145"/>
      <c r="BE125" s="145"/>
      <c r="BF125" s="145"/>
      <c r="BG125" s="145"/>
      <c r="BH125" s="145"/>
    </row>
    <row r="126" spans="1:60" ht="63.75" hidden="1" customHeight="1" x14ac:dyDescent="0.2">
      <c r="A126" s="324"/>
      <c r="B126" s="324"/>
      <c r="C126" s="325"/>
      <c r="D126" s="336"/>
      <c r="E126" s="325"/>
      <c r="F126" s="324"/>
      <c r="G126" s="203" t="s">
        <v>260</v>
      </c>
      <c r="H126" s="203" t="s">
        <v>35</v>
      </c>
      <c r="I126" s="128" t="s">
        <v>998</v>
      </c>
      <c r="J126" s="324"/>
      <c r="K126" s="324"/>
      <c r="L126" s="324"/>
      <c r="M126" s="324"/>
      <c r="N126" s="324"/>
      <c r="O126" s="332"/>
      <c r="P126" s="324"/>
      <c r="Q126" s="332"/>
      <c r="R126" s="332"/>
      <c r="S126" s="128" t="s">
        <v>315</v>
      </c>
      <c r="T126" s="129">
        <f t="shared" si="216"/>
        <v>1</v>
      </c>
      <c r="U126" s="325"/>
      <c r="V126" s="325"/>
      <c r="W126" s="203" t="s">
        <v>1029</v>
      </c>
      <c r="X126" s="324"/>
      <c r="Y126" s="329"/>
      <c r="Z126" s="206">
        <f t="shared" si="217"/>
        <v>1</v>
      </c>
      <c r="AA126" s="203" t="s">
        <v>320</v>
      </c>
      <c r="AB126" s="203" t="s">
        <v>1040</v>
      </c>
      <c r="AC126" s="329"/>
      <c r="AD126" s="325"/>
      <c r="AE126" s="202">
        <f t="shared" si="218"/>
        <v>1</v>
      </c>
      <c r="AF126" s="203" t="s">
        <v>295</v>
      </c>
      <c r="AG126" s="203" t="s">
        <v>1046</v>
      </c>
      <c r="AH126" s="329"/>
      <c r="AI126" s="325"/>
      <c r="AJ126" s="202">
        <f t="shared" si="219"/>
        <v>1</v>
      </c>
      <c r="AK126" s="203" t="s">
        <v>292</v>
      </c>
      <c r="AL126" s="203" t="s">
        <v>300</v>
      </c>
      <c r="AM126" s="329"/>
      <c r="AN126" s="325"/>
      <c r="AO126" s="202">
        <f t="shared" si="473"/>
        <v>1</v>
      </c>
      <c r="AP126" s="203" t="s">
        <v>614</v>
      </c>
      <c r="AQ126" s="325"/>
      <c r="AR126" s="325"/>
      <c r="AS126" s="327"/>
      <c r="AT126" s="327"/>
      <c r="AU126" s="334"/>
      <c r="AV126" s="334"/>
      <c r="AW126" s="203" t="s">
        <v>89</v>
      </c>
      <c r="AX126" s="203"/>
      <c r="AY126" s="130"/>
      <c r="AZ126" s="131"/>
      <c r="BA126" s="207"/>
      <c r="BB126" s="145"/>
      <c r="BC126" s="145"/>
      <c r="BD126" s="145"/>
      <c r="BE126" s="145"/>
      <c r="BF126" s="145"/>
      <c r="BG126" s="145"/>
      <c r="BH126" s="145"/>
    </row>
    <row r="127" spans="1:60" ht="63.75" hidden="1" customHeight="1" x14ac:dyDescent="0.2">
      <c r="A127" s="324"/>
      <c r="B127" s="324"/>
      <c r="C127" s="325"/>
      <c r="D127" s="336"/>
      <c r="E127" s="325"/>
      <c r="F127" s="324"/>
      <c r="G127" s="203"/>
      <c r="H127" s="203"/>
      <c r="I127" s="127"/>
      <c r="J127" s="324"/>
      <c r="K127" s="324"/>
      <c r="L127" s="324"/>
      <c r="M127" s="324"/>
      <c r="N127" s="324"/>
      <c r="O127" s="332"/>
      <c r="P127" s="324"/>
      <c r="Q127" s="332"/>
      <c r="R127" s="332"/>
      <c r="S127" s="128"/>
      <c r="T127" s="129">
        <f t="shared" si="216"/>
        <v>0</v>
      </c>
      <c r="U127" s="325"/>
      <c r="V127" s="325"/>
      <c r="W127" s="203"/>
      <c r="X127" s="324"/>
      <c r="Y127" s="329"/>
      <c r="Z127" s="206">
        <f t="shared" si="217"/>
        <v>0</v>
      </c>
      <c r="AA127" s="203"/>
      <c r="AB127" s="203"/>
      <c r="AC127" s="329"/>
      <c r="AD127" s="325"/>
      <c r="AE127" s="202">
        <f t="shared" si="218"/>
        <v>0</v>
      </c>
      <c r="AF127" s="203"/>
      <c r="AG127" s="203"/>
      <c r="AH127" s="329"/>
      <c r="AI127" s="325"/>
      <c r="AJ127" s="202">
        <f t="shared" si="219"/>
        <v>0</v>
      </c>
      <c r="AK127" s="203"/>
      <c r="AL127" s="203"/>
      <c r="AM127" s="329"/>
      <c r="AN127" s="325"/>
      <c r="AO127" s="202">
        <f t="shared" si="473"/>
        <v>0</v>
      </c>
      <c r="AP127" s="203"/>
      <c r="AQ127" s="325"/>
      <c r="AR127" s="325"/>
      <c r="AS127" s="327"/>
      <c r="AT127" s="327"/>
      <c r="AU127" s="334"/>
      <c r="AV127" s="334"/>
      <c r="AW127" s="203" t="s">
        <v>89</v>
      </c>
      <c r="AX127" s="203"/>
      <c r="AY127" s="130"/>
      <c r="AZ127" s="131"/>
      <c r="BA127" s="207"/>
      <c r="BB127" s="145"/>
      <c r="BC127" s="145"/>
      <c r="BD127" s="145"/>
      <c r="BE127" s="145"/>
      <c r="BF127" s="145"/>
      <c r="BG127" s="145"/>
      <c r="BH127" s="145"/>
    </row>
    <row r="128" spans="1:60" ht="63.75" hidden="1" customHeight="1" x14ac:dyDescent="0.2">
      <c r="A128" s="324">
        <v>40</v>
      </c>
      <c r="B128" s="324" t="s">
        <v>184</v>
      </c>
      <c r="C128" s="325" t="str">
        <f>+VLOOKUP(B128,$A$568:$B$606,2,0)</f>
        <v>ALEXANDER MOLINA CABRERA</v>
      </c>
      <c r="D128" s="336" t="s">
        <v>150</v>
      </c>
      <c r="E128" s="325"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324" t="s">
        <v>265</v>
      </c>
      <c r="G128" s="203" t="s">
        <v>260</v>
      </c>
      <c r="H128" s="203" t="s">
        <v>35</v>
      </c>
      <c r="I128" s="128" t="s">
        <v>999</v>
      </c>
      <c r="J128" s="324" t="s">
        <v>107</v>
      </c>
      <c r="K128" s="324" t="s">
        <v>1013</v>
      </c>
      <c r="L128" s="324" t="s">
        <v>1014</v>
      </c>
      <c r="M128" s="324" t="s">
        <v>1015</v>
      </c>
      <c r="N128" s="324" t="s">
        <v>104</v>
      </c>
      <c r="O128" s="332">
        <f t="shared" ref="O128" si="502">IF(N128="ALTA",5,IF(N128="MEDIO ALTA",4,IF(N128="MEDIA",3,IF(N128="MEDIO BAJA",2,IF(N128="BAJA",1,0)))))</f>
        <v>3</v>
      </c>
      <c r="P128" s="324" t="s">
        <v>140</v>
      </c>
      <c r="Q128" s="332">
        <f t="shared" ref="Q128" si="503">IF(P128="ALTO",5,IF(P128="MEDIO-ALTO",4,IF(P128="MEDIO",3,IF(P128="MEDIO-BAJO",2,IF(P128="BAJO",1,0)))))</f>
        <v>3</v>
      </c>
      <c r="R128" s="332">
        <f t="shared" ref="R128" si="504">Q128*O128</f>
        <v>9</v>
      </c>
      <c r="S128" s="128" t="s">
        <v>315</v>
      </c>
      <c r="T128" s="129">
        <f t="shared" si="216"/>
        <v>1</v>
      </c>
      <c r="U128" s="325">
        <f t="shared" si="463"/>
        <v>2</v>
      </c>
      <c r="V128" s="325">
        <f t="shared" si="464"/>
        <v>1.2</v>
      </c>
      <c r="W128" s="203" t="s">
        <v>1030</v>
      </c>
      <c r="X128" s="324">
        <f t="shared" ref="X128" si="505">IF(S128="No_existen",5*$X$10,Y128*$X$10)</f>
        <v>0.05</v>
      </c>
      <c r="Y128" s="329">
        <f t="shared" si="466"/>
        <v>1</v>
      </c>
      <c r="Z128" s="206">
        <f t="shared" si="217"/>
        <v>1</v>
      </c>
      <c r="AA128" s="203" t="s">
        <v>320</v>
      </c>
      <c r="AB128" s="203" t="s">
        <v>1040</v>
      </c>
      <c r="AC128" s="329">
        <f t="shared" ref="AC128" si="506">IF(S128="No_existen",5*$AC$10,AD128*$AC$10)</f>
        <v>0.15</v>
      </c>
      <c r="AD128" s="325">
        <f t="shared" si="468"/>
        <v>1</v>
      </c>
      <c r="AE128" s="202">
        <f t="shared" si="218"/>
        <v>1</v>
      </c>
      <c r="AF128" s="203" t="s">
        <v>295</v>
      </c>
      <c r="AG128" s="203" t="s">
        <v>1043</v>
      </c>
      <c r="AH128" s="329">
        <f t="shared" ref="AH128" si="507">IF(S128="No_existen",5*$AH$10,AI128*$AH$10)</f>
        <v>0.1</v>
      </c>
      <c r="AI128" s="325">
        <f t="shared" si="470"/>
        <v>1</v>
      </c>
      <c r="AJ128" s="202">
        <f t="shared" si="219"/>
        <v>1</v>
      </c>
      <c r="AK128" s="203" t="s">
        <v>292</v>
      </c>
      <c r="AL128" s="203" t="s">
        <v>300</v>
      </c>
      <c r="AM128" s="329">
        <f t="shared" ref="AM128" si="508">IF(S128="No_existen",5*$AM$10,AN128*$AM$10)</f>
        <v>0.1</v>
      </c>
      <c r="AN128" s="325">
        <f t="shared" ref="AN128" si="509">ROUND(AVERAGEIF(AO128:AO130,"&gt;0"),0)</f>
        <v>1</v>
      </c>
      <c r="AO128" s="202">
        <f t="shared" si="473"/>
        <v>1</v>
      </c>
      <c r="AP128" s="203" t="s">
        <v>614</v>
      </c>
      <c r="AQ128" s="325">
        <f t="shared" ref="AQ128" si="510">ROUND(AVERAGE(U128,Y128,AD128,AI128,AN128),0)</f>
        <v>1</v>
      </c>
      <c r="AR128" s="325" t="str">
        <f t="shared" ref="AR128" si="511">IF(AQ128&lt;1.5,"FUERTE",IF(AND(AQ128&gt;=1.5,AQ128&lt;2.5),"ACEPTABLE",IF(AQ128&gt;=5,"INEXISTENTE","DÉBIL")))</f>
        <v>FUERTE</v>
      </c>
      <c r="AS128" s="327">
        <f t="shared" ref="AS128" si="512">IF(R128=0,0,ROUND((R128*AQ128),0))</f>
        <v>9</v>
      </c>
      <c r="AT128" s="327" t="str">
        <f t="shared" ref="AT128" si="513">IF(AS128&gt;=36,"GRAVE", IF(AS128&lt;=10, "LEVE", "MODERADO"))</f>
        <v>LEVE</v>
      </c>
      <c r="AU128" s="334" t="s">
        <v>1052</v>
      </c>
      <c r="AV128" s="334" t="s">
        <v>1053</v>
      </c>
      <c r="AW128" s="203" t="s">
        <v>89</v>
      </c>
      <c r="AX128" s="203"/>
      <c r="AY128" s="130"/>
      <c r="AZ128" s="131"/>
      <c r="BA128" s="207"/>
      <c r="BB128" s="145"/>
      <c r="BC128" s="145"/>
      <c r="BD128" s="145"/>
      <c r="BE128" s="145"/>
      <c r="BF128" s="145"/>
      <c r="BG128" s="145"/>
      <c r="BH128" s="145"/>
    </row>
    <row r="129" spans="1:60" ht="63.75" hidden="1" customHeight="1" x14ac:dyDescent="0.2">
      <c r="A129" s="324"/>
      <c r="B129" s="324"/>
      <c r="C129" s="325"/>
      <c r="D129" s="336"/>
      <c r="E129" s="325"/>
      <c r="F129" s="324"/>
      <c r="G129" s="203" t="s">
        <v>260</v>
      </c>
      <c r="H129" s="203" t="s">
        <v>35</v>
      </c>
      <c r="I129" s="128" t="s">
        <v>998</v>
      </c>
      <c r="J129" s="324"/>
      <c r="K129" s="324"/>
      <c r="L129" s="324"/>
      <c r="M129" s="324"/>
      <c r="N129" s="324"/>
      <c r="O129" s="332"/>
      <c r="P129" s="324"/>
      <c r="Q129" s="332"/>
      <c r="R129" s="332"/>
      <c r="S129" s="128" t="s">
        <v>314</v>
      </c>
      <c r="T129" s="129">
        <f t="shared" si="216"/>
        <v>2</v>
      </c>
      <c r="U129" s="325"/>
      <c r="V129" s="325"/>
      <c r="W129" s="203" t="s">
        <v>1031</v>
      </c>
      <c r="X129" s="324"/>
      <c r="Y129" s="329"/>
      <c r="Z129" s="206">
        <f t="shared" si="217"/>
        <v>1</v>
      </c>
      <c r="AA129" s="203" t="s">
        <v>320</v>
      </c>
      <c r="AB129" s="203" t="s">
        <v>1041</v>
      </c>
      <c r="AC129" s="329"/>
      <c r="AD129" s="325"/>
      <c r="AE129" s="202">
        <f t="shared" si="218"/>
        <v>1</v>
      </c>
      <c r="AF129" s="203" t="s">
        <v>295</v>
      </c>
      <c r="AG129" s="203" t="s">
        <v>1043</v>
      </c>
      <c r="AH129" s="329"/>
      <c r="AI129" s="325"/>
      <c r="AJ129" s="202">
        <f t="shared" si="219"/>
        <v>1</v>
      </c>
      <c r="AK129" s="203" t="s">
        <v>292</v>
      </c>
      <c r="AL129" s="203" t="s">
        <v>300</v>
      </c>
      <c r="AM129" s="329"/>
      <c r="AN129" s="325"/>
      <c r="AO129" s="202">
        <f t="shared" si="473"/>
        <v>1</v>
      </c>
      <c r="AP129" s="203" t="s">
        <v>614</v>
      </c>
      <c r="AQ129" s="325"/>
      <c r="AR129" s="325"/>
      <c r="AS129" s="327"/>
      <c r="AT129" s="327"/>
      <c r="AU129" s="334"/>
      <c r="AV129" s="334"/>
      <c r="AW129" s="203" t="s">
        <v>89</v>
      </c>
      <c r="AX129" s="203"/>
      <c r="AY129" s="130"/>
      <c r="AZ129" s="131"/>
      <c r="BA129" s="207"/>
      <c r="BB129" s="145"/>
      <c r="BC129" s="145"/>
      <c r="BD129" s="145"/>
      <c r="BE129" s="145"/>
      <c r="BF129" s="145"/>
      <c r="BG129" s="145"/>
      <c r="BH129" s="145"/>
    </row>
    <row r="130" spans="1:60" ht="63.75" hidden="1" customHeight="1" x14ac:dyDescent="0.2">
      <c r="A130" s="324"/>
      <c r="B130" s="324"/>
      <c r="C130" s="325"/>
      <c r="D130" s="336"/>
      <c r="E130" s="325"/>
      <c r="F130" s="324"/>
      <c r="G130" s="203"/>
      <c r="H130" s="203"/>
      <c r="I130" s="128"/>
      <c r="J130" s="324"/>
      <c r="K130" s="324"/>
      <c r="L130" s="324"/>
      <c r="M130" s="324"/>
      <c r="N130" s="324"/>
      <c r="O130" s="332"/>
      <c r="P130" s="324"/>
      <c r="Q130" s="332"/>
      <c r="R130" s="332"/>
      <c r="S130" s="128"/>
      <c r="T130" s="129">
        <f t="shared" si="216"/>
        <v>0</v>
      </c>
      <c r="U130" s="325"/>
      <c r="V130" s="325"/>
      <c r="W130" s="203"/>
      <c r="X130" s="324"/>
      <c r="Y130" s="329"/>
      <c r="Z130" s="206">
        <f t="shared" si="217"/>
        <v>0</v>
      </c>
      <c r="AA130" s="203"/>
      <c r="AB130" s="203"/>
      <c r="AC130" s="329"/>
      <c r="AD130" s="325"/>
      <c r="AE130" s="202">
        <f t="shared" si="218"/>
        <v>0</v>
      </c>
      <c r="AF130" s="203"/>
      <c r="AG130" s="203"/>
      <c r="AH130" s="329"/>
      <c r="AI130" s="325"/>
      <c r="AJ130" s="202">
        <f t="shared" si="219"/>
        <v>0</v>
      </c>
      <c r="AK130" s="203"/>
      <c r="AL130" s="203"/>
      <c r="AM130" s="329"/>
      <c r="AN130" s="325"/>
      <c r="AO130" s="202">
        <f t="shared" si="473"/>
        <v>0</v>
      </c>
      <c r="AP130" s="203"/>
      <c r="AQ130" s="325"/>
      <c r="AR130" s="325"/>
      <c r="AS130" s="327"/>
      <c r="AT130" s="327"/>
      <c r="AU130" s="334"/>
      <c r="AV130" s="334"/>
      <c r="AW130" s="203" t="s">
        <v>89</v>
      </c>
      <c r="AX130" s="203"/>
      <c r="AY130" s="130"/>
      <c r="AZ130" s="131"/>
      <c r="BA130" s="207"/>
      <c r="BB130" s="145"/>
      <c r="BC130" s="145"/>
      <c r="BD130" s="145"/>
      <c r="BE130" s="145"/>
      <c r="BF130" s="145"/>
      <c r="BG130" s="145"/>
      <c r="BH130" s="145"/>
    </row>
    <row r="131" spans="1:60" ht="63.75" hidden="1" customHeight="1" x14ac:dyDescent="0.2">
      <c r="A131" s="324">
        <v>41</v>
      </c>
      <c r="B131" s="324" t="s">
        <v>184</v>
      </c>
      <c r="C131" s="325" t="str">
        <f>+VLOOKUP(B131,$A$568:$B$606,2,0)</f>
        <v>ALEXANDER MOLINA CABRERA</v>
      </c>
      <c r="D131" s="336" t="s">
        <v>150</v>
      </c>
      <c r="E131" s="325"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324" t="s">
        <v>265</v>
      </c>
      <c r="G131" s="203" t="s">
        <v>260</v>
      </c>
      <c r="H131" s="203" t="s">
        <v>36</v>
      </c>
      <c r="I131" s="209" t="s">
        <v>1000</v>
      </c>
      <c r="J131" s="324" t="s">
        <v>107</v>
      </c>
      <c r="K131" s="337" t="s">
        <v>1016</v>
      </c>
      <c r="L131" s="337" t="s">
        <v>1017</v>
      </c>
      <c r="M131" s="337" t="s">
        <v>1018</v>
      </c>
      <c r="N131" s="324" t="s">
        <v>127</v>
      </c>
      <c r="O131" s="332">
        <f t="shared" ref="O131" si="514">IF(N131="ALTA",5,IF(N131="MEDIO ALTA",4,IF(N131="MEDIA",3,IF(N131="MEDIO BAJA",2,IF(N131="BAJA",1,0)))))</f>
        <v>1</v>
      </c>
      <c r="P131" s="324" t="s">
        <v>208</v>
      </c>
      <c r="Q131" s="332">
        <f t="shared" ref="Q131" si="515">IF(P131="ALTO",5,IF(P131="MEDIO-ALTO",4,IF(P131="MEDIO",3,IF(P131="MEDIO-BAJO",2,IF(P131="BAJO",1,0)))))</f>
        <v>2</v>
      </c>
      <c r="R131" s="332">
        <f t="shared" ref="R131" si="516">Q131*O131</f>
        <v>2</v>
      </c>
      <c r="S131" s="128" t="s">
        <v>315</v>
      </c>
      <c r="T131" s="129">
        <f t="shared" si="216"/>
        <v>1</v>
      </c>
      <c r="U131" s="325">
        <f t="shared" si="463"/>
        <v>2</v>
      </c>
      <c r="V131" s="325">
        <f t="shared" si="464"/>
        <v>1.2</v>
      </c>
      <c r="W131" s="203" t="s">
        <v>1032</v>
      </c>
      <c r="X131" s="324">
        <f t="shared" ref="X131" si="517">IF(S131="No_existen",5*$X$10,Y131*$X$10)</f>
        <v>0.15000000000000002</v>
      </c>
      <c r="Y131" s="329">
        <f t="shared" si="466"/>
        <v>3</v>
      </c>
      <c r="Z131" s="206">
        <f t="shared" si="217"/>
        <v>1</v>
      </c>
      <c r="AA131" s="203" t="s">
        <v>320</v>
      </c>
      <c r="AB131" s="203" t="s">
        <v>1042</v>
      </c>
      <c r="AC131" s="329">
        <f t="shared" ref="AC131" si="518">IF(S131="No_existen",5*$AC$10,AD131*$AC$10)</f>
        <v>0.15</v>
      </c>
      <c r="AD131" s="325">
        <f t="shared" si="468"/>
        <v>1</v>
      </c>
      <c r="AE131" s="202">
        <f t="shared" si="218"/>
        <v>1</v>
      </c>
      <c r="AF131" s="203" t="s">
        <v>295</v>
      </c>
      <c r="AG131" s="203" t="s">
        <v>1047</v>
      </c>
      <c r="AH131" s="329">
        <f t="shared" ref="AH131" si="519">IF(S131="No_existen",5*$AH$10,AI131*$AH$10)</f>
        <v>0.1</v>
      </c>
      <c r="AI131" s="325">
        <f t="shared" si="470"/>
        <v>1</v>
      </c>
      <c r="AJ131" s="202">
        <f t="shared" si="219"/>
        <v>1</v>
      </c>
      <c r="AK131" s="203" t="s">
        <v>292</v>
      </c>
      <c r="AL131" s="203" t="s">
        <v>304</v>
      </c>
      <c r="AM131" s="329">
        <f t="shared" ref="AM131" si="520">IF(S131="No_existen",5*$AM$10,AN131*$AM$10)</f>
        <v>0.1</v>
      </c>
      <c r="AN131" s="325">
        <f t="shared" ref="AN131" si="521">ROUND(AVERAGEIF(AO131:AO133,"&gt;0"),0)</f>
        <v>1</v>
      </c>
      <c r="AO131" s="202">
        <f t="shared" si="473"/>
        <v>1</v>
      </c>
      <c r="AP131" s="203" t="s">
        <v>614</v>
      </c>
      <c r="AQ131" s="325">
        <f t="shared" ref="AQ131" si="522">ROUND(AVERAGE(U131,Y131,AD131,AI131,AN131),0)</f>
        <v>2</v>
      </c>
      <c r="AR131" s="325" t="str">
        <f t="shared" ref="AR131" si="523">IF(AQ131&lt;1.5,"FUERTE",IF(AND(AQ131&gt;=1.5,AQ131&lt;2.5),"ACEPTABLE",IF(AQ131&gt;=5,"INEXISTENTE","DÉBIL")))</f>
        <v>ACEPTABLE</v>
      </c>
      <c r="AS131" s="327">
        <f t="shared" ref="AS131" si="524">IF(R131=0,0,ROUND((R131*AQ131),0))</f>
        <v>4</v>
      </c>
      <c r="AT131" s="327" t="str">
        <f t="shared" ref="AT131" si="525">IF(AS131&gt;=36,"GRAVE", IF(AS131&lt;=10, "LEVE", "MODERADO"))</f>
        <v>LEVE</v>
      </c>
      <c r="AU131" s="334" t="s">
        <v>1054</v>
      </c>
      <c r="AV131" s="334" t="s">
        <v>1055</v>
      </c>
      <c r="AW131" s="203" t="s">
        <v>89</v>
      </c>
      <c r="AX131" s="203"/>
      <c r="AY131" s="130"/>
      <c r="AZ131" s="131"/>
      <c r="BA131" s="207"/>
      <c r="BB131" s="145"/>
      <c r="BC131" s="145"/>
      <c r="BD131" s="145"/>
      <c r="BE131" s="145"/>
      <c r="BF131" s="145"/>
      <c r="BG131" s="145"/>
      <c r="BH131" s="145"/>
    </row>
    <row r="132" spans="1:60" ht="63.75" hidden="1" customHeight="1" x14ac:dyDescent="0.2">
      <c r="A132" s="324"/>
      <c r="B132" s="324"/>
      <c r="C132" s="325"/>
      <c r="D132" s="336"/>
      <c r="E132" s="325"/>
      <c r="F132" s="324"/>
      <c r="G132" s="203" t="s">
        <v>260</v>
      </c>
      <c r="H132" s="203" t="s">
        <v>35</v>
      </c>
      <c r="I132" s="209" t="s">
        <v>1001</v>
      </c>
      <c r="J132" s="324"/>
      <c r="K132" s="337"/>
      <c r="L132" s="337"/>
      <c r="M132" s="337"/>
      <c r="N132" s="324"/>
      <c r="O132" s="332"/>
      <c r="P132" s="324"/>
      <c r="Q132" s="332"/>
      <c r="R132" s="332"/>
      <c r="S132" s="128" t="s">
        <v>315</v>
      </c>
      <c r="T132" s="129">
        <f t="shared" si="216"/>
        <v>1</v>
      </c>
      <c r="U132" s="325"/>
      <c r="V132" s="325"/>
      <c r="W132" s="203" t="s">
        <v>1033</v>
      </c>
      <c r="X132" s="324"/>
      <c r="Y132" s="329"/>
      <c r="Z132" s="206">
        <f t="shared" si="217"/>
        <v>4</v>
      </c>
      <c r="AA132" s="203" t="s">
        <v>318</v>
      </c>
      <c r="AB132" s="203"/>
      <c r="AC132" s="329"/>
      <c r="AD132" s="325"/>
      <c r="AE132" s="202">
        <f t="shared" si="218"/>
        <v>1</v>
      </c>
      <c r="AF132" s="203" t="s">
        <v>295</v>
      </c>
      <c r="AG132" s="203" t="s">
        <v>1044</v>
      </c>
      <c r="AH132" s="329"/>
      <c r="AI132" s="325"/>
      <c r="AJ132" s="202">
        <f t="shared" si="219"/>
        <v>1</v>
      </c>
      <c r="AK132" s="203" t="s">
        <v>292</v>
      </c>
      <c r="AL132" s="203" t="s">
        <v>300</v>
      </c>
      <c r="AM132" s="329"/>
      <c r="AN132" s="325"/>
      <c r="AO132" s="202">
        <f t="shared" si="473"/>
        <v>1</v>
      </c>
      <c r="AP132" s="203" t="s">
        <v>614</v>
      </c>
      <c r="AQ132" s="325"/>
      <c r="AR132" s="325"/>
      <c r="AS132" s="327"/>
      <c r="AT132" s="327"/>
      <c r="AU132" s="334"/>
      <c r="AV132" s="334"/>
      <c r="AW132" s="203" t="s">
        <v>89</v>
      </c>
      <c r="AX132" s="203"/>
      <c r="AY132" s="130"/>
      <c r="AZ132" s="131"/>
      <c r="BA132" s="207"/>
      <c r="BB132" s="145"/>
      <c r="BC132" s="145"/>
      <c r="BD132" s="145"/>
      <c r="BE132" s="145"/>
      <c r="BF132" s="145"/>
      <c r="BG132" s="145"/>
      <c r="BH132" s="145"/>
    </row>
    <row r="133" spans="1:60" ht="63.75" hidden="1" customHeight="1" x14ac:dyDescent="0.2">
      <c r="A133" s="324"/>
      <c r="B133" s="324"/>
      <c r="C133" s="325"/>
      <c r="D133" s="336"/>
      <c r="E133" s="325"/>
      <c r="F133" s="324"/>
      <c r="G133" s="203" t="s">
        <v>260</v>
      </c>
      <c r="H133" s="203" t="s">
        <v>35</v>
      </c>
      <c r="I133" s="203" t="s">
        <v>1002</v>
      </c>
      <c r="J133" s="324"/>
      <c r="K133" s="337"/>
      <c r="L133" s="337"/>
      <c r="M133" s="337"/>
      <c r="N133" s="324"/>
      <c r="O133" s="332"/>
      <c r="P133" s="324"/>
      <c r="Q133" s="332"/>
      <c r="R133" s="332"/>
      <c r="S133" s="128" t="s">
        <v>386</v>
      </c>
      <c r="T133" s="129">
        <f t="shared" si="216"/>
        <v>4</v>
      </c>
      <c r="U133" s="325"/>
      <c r="V133" s="325"/>
      <c r="W133" s="203" t="s">
        <v>1034</v>
      </c>
      <c r="X133" s="324"/>
      <c r="Y133" s="329"/>
      <c r="Z133" s="206">
        <f t="shared" si="217"/>
        <v>4</v>
      </c>
      <c r="AA133" s="203" t="s">
        <v>318</v>
      </c>
      <c r="AB133" s="203"/>
      <c r="AC133" s="329"/>
      <c r="AD133" s="325"/>
      <c r="AE133" s="202">
        <f t="shared" si="218"/>
        <v>1</v>
      </c>
      <c r="AF133" s="203" t="s">
        <v>295</v>
      </c>
      <c r="AG133" s="203" t="s">
        <v>1044</v>
      </c>
      <c r="AH133" s="329"/>
      <c r="AI133" s="325"/>
      <c r="AJ133" s="202">
        <f t="shared" si="219"/>
        <v>1</v>
      </c>
      <c r="AK133" s="203" t="s">
        <v>292</v>
      </c>
      <c r="AL133" s="203" t="s">
        <v>300</v>
      </c>
      <c r="AM133" s="329"/>
      <c r="AN133" s="325"/>
      <c r="AO133" s="202">
        <f t="shared" si="473"/>
        <v>1</v>
      </c>
      <c r="AP133" s="203" t="s">
        <v>614</v>
      </c>
      <c r="AQ133" s="325"/>
      <c r="AR133" s="325"/>
      <c r="AS133" s="327"/>
      <c r="AT133" s="327"/>
      <c r="AU133" s="334"/>
      <c r="AV133" s="334"/>
      <c r="AW133" s="203" t="s">
        <v>89</v>
      </c>
      <c r="AX133" s="203"/>
      <c r="AY133" s="130"/>
      <c r="AZ133" s="131"/>
      <c r="BA133" s="207"/>
      <c r="BB133" s="145"/>
      <c r="BC133" s="145"/>
      <c r="BD133" s="145"/>
      <c r="BE133" s="145"/>
      <c r="BF133" s="145"/>
      <c r="BG133" s="145"/>
      <c r="BH133" s="145"/>
    </row>
    <row r="134" spans="1:60" ht="63.75" customHeight="1" x14ac:dyDescent="0.2">
      <c r="A134" s="324">
        <v>42</v>
      </c>
      <c r="B134" s="324" t="s">
        <v>184</v>
      </c>
      <c r="C134" s="325" t="str">
        <f>+VLOOKUP(B134,$A$568:$B$606,2,0)</f>
        <v>ALEXANDER MOLINA CABRERA</v>
      </c>
      <c r="D134" s="336" t="s">
        <v>167</v>
      </c>
      <c r="E134" s="325"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324" t="s">
        <v>265</v>
      </c>
      <c r="G134" s="203" t="s">
        <v>261</v>
      </c>
      <c r="H134" s="203" t="s">
        <v>41</v>
      </c>
      <c r="I134" s="203" t="s">
        <v>1003</v>
      </c>
      <c r="J134" s="324" t="s">
        <v>107</v>
      </c>
      <c r="K134" s="324" t="s">
        <v>1019</v>
      </c>
      <c r="L134" s="324" t="s">
        <v>1020</v>
      </c>
      <c r="M134" s="324" t="s">
        <v>1021</v>
      </c>
      <c r="N134" s="324" t="s">
        <v>104</v>
      </c>
      <c r="O134" s="332">
        <f t="shared" ref="O134" si="526">IF(N134="ALTA",5,IF(N134="MEDIO ALTA",4,IF(N134="MEDIA",3,IF(N134="MEDIO BAJA",2,IF(N134="BAJA",1,0)))))</f>
        <v>3</v>
      </c>
      <c r="P134" s="324" t="s">
        <v>140</v>
      </c>
      <c r="Q134" s="332">
        <f t="shared" ref="Q134" si="527">IF(P134="ALTO",5,IF(P134="MEDIO-ALTO",4,IF(P134="MEDIO",3,IF(P134="MEDIO-BAJO",2,IF(P134="BAJO",1,0)))))</f>
        <v>3</v>
      </c>
      <c r="R134" s="332">
        <f t="shared" ref="R134" si="528">Q134*O134</f>
        <v>9</v>
      </c>
      <c r="S134" s="128" t="s">
        <v>315</v>
      </c>
      <c r="T134" s="129">
        <f t="shared" si="216"/>
        <v>1</v>
      </c>
      <c r="U134" s="325">
        <f t="shared" si="463"/>
        <v>2</v>
      </c>
      <c r="V134" s="325">
        <f t="shared" si="464"/>
        <v>1.2</v>
      </c>
      <c r="W134" s="203" t="s">
        <v>1035</v>
      </c>
      <c r="X134" s="324">
        <f t="shared" ref="X134" si="529">IF(S134="No_existen",5*$X$10,Y134*$X$10)</f>
        <v>0.15000000000000002</v>
      </c>
      <c r="Y134" s="329">
        <f t="shared" si="466"/>
        <v>3</v>
      </c>
      <c r="Z134" s="206">
        <f t="shared" si="217"/>
        <v>1</v>
      </c>
      <c r="AA134" s="203" t="s">
        <v>320</v>
      </c>
      <c r="AB134" s="203" t="s">
        <v>1040</v>
      </c>
      <c r="AC134" s="329">
        <f t="shared" ref="AC134" si="530">IF(S134="No_existen",5*$AC$10,AD134*$AC$10)</f>
        <v>0.15</v>
      </c>
      <c r="AD134" s="325">
        <f t="shared" si="468"/>
        <v>1</v>
      </c>
      <c r="AE134" s="202">
        <f t="shared" si="218"/>
        <v>1</v>
      </c>
      <c r="AF134" s="203" t="s">
        <v>295</v>
      </c>
      <c r="AG134" s="203" t="s">
        <v>1044</v>
      </c>
      <c r="AH134" s="329">
        <f t="shared" ref="AH134" si="531">IF(S134="No_existen",5*$AH$10,AI134*$AH$10)</f>
        <v>0.1</v>
      </c>
      <c r="AI134" s="325">
        <f t="shared" si="470"/>
        <v>1</v>
      </c>
      <c r="AJ134" s="202">
        <f t="shared" si="219"/>
        <v>1</v>
      </c>
      <c r="AK134" s="203" t="s">
        <v>292</v>
      </c>
      <c r="AL134" s="203" t="s">
        <v>299</v>
      </c>
      <c r="AM134" s="329">
        <f t="shared" ref="AM134" si="532">IF(S134="No_existen",5*$AM$10,AN134*$AM$10)</f>
        <v>0.1</v>
      </c>
      <c r="AN134" s="325">
        <f t="shared" ref="AN134" si="533">ROUND(AVERAGEIF(AO134:AO136,"&gt;0"),0)</f>
        <v>1</v>
      </c>
      <c r="AO134" s="202">
        <f t="shared" si="473"/>
        <v>1</v>
      </c>
      <c r="AP134" s="203" t="s">
        <v>614</v>
      </c>
      <c r="AQ134" s="325">
        <f t="shared" ref="AQ134" si="534">ROUND(AVERAGE(U134,Y134,AD134,AI134,AN134),0)</f>
        <v>2</v>
      </c>
      <c r="AR134" s="325" t="str">
        <f t="shared" ref="AR134" si="535">IF(AQ134&lt;1.5,"FUERTE",IF(AND(AQ134&gt;=1.5,AQ134&lt;2.5),"ACEPTABLE",IF(AQ134&gt;=5,"INEXISTENTE","DÉBIL")))</f>
        <v>ACEPTABLE</v>
      </c>
      <c r="AS134" s="327">
        <f t="shared" ref="AS134" si="536">IF(R134=0,0,ROUND((R134*AQ134),0))</f>
        <v>18</v>
      </c>
      <c r="AT134" s="327" t="str">
        <f t="shared" ref="AT134" si="537">IF(AS134&gt;=36,"GRAVE", IF(AS134&lt;=10, "LEVE", "MODERADO"))</f>
        <v>MODERADO</v>
      </c>
      <c r="AU134" s="336" t="s">
        <v>1056</v>
      </c>
      <c r="AV134" s="336"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324"/>
      <c r="B135" s="324"/>
      <c r="C135" s="325"/>
      <c r="D135" s="336"/>
      <c r="E135" s="325"/>
      <c r="F135" s="324"/>
      <c r="G135" s="203" t="s">
        <v>260</v>
      </c>
      <c r="H135" s="203" t="s">
        <v>37</v>
      </c>
      <c r="I135" s="203" t="s">
        <v>1004</v>
      </c>
      <c r="J135" s="324"/>
      <c r="K135" s="324"/>
      <c r="L135" s="324"/>
      <c r="M135" s="324"/>
      <c r="N135" s="324"/>
      <c r="O135" s="332"/>
      <c r="P135" s="324"/>
      <c r="Q135" s="332"/>
      <c r="R135" s="332"/>
      <c r="S135" s="128" t="s">
        <v>314</v>
      </c>
      <c r="T135" s="129">
        <f t="shared" si="216"/>
        <v>2</v>
      </c>
      <c r="U135" s="325"/>
      <c r="V135" s="325"/>
      <c r="W135" s="203" t="s">
        <v>1036</v>
      </c>
      <c r="X135" s="324"/>
      <c r="Y135" s="329"/>
      <c r="Z135" s="206">
        <f t="shared" si="217"/>
        <v>4</v>
      </c>
      <c r="AA135" s="203" t="s">
        <v>318</v>
      </c>
      <c r="AB135" s="203"/>
      <c r="AC135" s="329"/>
      <c r="AD135" s="325"/>
      <c r="AE135" s="202">
        <f t="shared" si="218"/>
        <v>1</v>
      </c>
      <c r="AF135" s="203" t="s">
        <v>295</v>
      </c>
      <c r="AG135" s="203" t="s">
        <v>1044</v>
      </c>
      <c r="AH135" s="329"/>
      <c r="AI135" s="325"/>
      <c r="AJ135" s="202">
        <f t="shared" si="219"/>
        <v>1</v>
      </c>
      <c r="AK135" s="203" t="s">
        <v>292</v>
      </c>
      <c r="AL135" s="203" t="s">
        <v>301</v>
      </c>
      <c r="AM135" s="329"/>
      <c r="AN135" s="325"/>
      <c r="AO135" s="202">
        <f t="shared" si="473"/>
        <v>1</v>
      </c>
      <c r="AP135" s="203" t="s">
        <v>614</v>
      </c>
      <c r="AQ135" s="325"/>
      <c r="AR135" s="325"/>
      <c r="AS135" s="327"/>
      <c r="AT135" s="327"/>
      <c r="AU135" s="336"/>
      <c r="AV135" s="336"/>
      <c r="AW135" s="203" t="s">
        <v>90</v>
      </c>
      <c r="AX135" s="203" t="s">
        <v>1064</v>
      </c>
      <c r="AY135" s="131">
        <v>45639</v>
      </c>
      <c r="AZ135" s="131"/>
      <c r="BA135" s="207"/>
      <c r="BB135" s="145"/>
      <c r="BC135" s="145"/>
      <c r="BD135" s="145"/>
      <c r="BE135" s="145"/>
      <c r="BF135" s="145"/>
      <c r="BG135" s="145"/>
      <c r="BH135" s="145"/>
    </row>
    <row r="136" spans="1:60" ht="63.75" hidden="1" customHeight="1" x14ac:dyDescent="0.2">
      <c r="A136" s="324"/>
      <c r="B136" s="324"/>
      <c r="C136" s="325"/>
      <c r="D136" s="336"/>
      <c r="E136" s="325"/>
      <c r="F136" s="324"/>
      <c r="G136" s="203" t="s">
        <v>260</v>
      </c>
      <c r="H136" s="203" t="s">
        <v>37</v>
      </c>
      <c r="I136" s="127" t="s">
        <v>1005</v>
      </c>
      <c r="J136" s="324"/>
      <c r="K136" s="324"/>
      <c r="L136" s="324"/>
      <c r="M136" s="324"/>
      <c r="N136" s="324"/>
      <c r="O136" s="332"/>
      <c r="P136" s="324"/>
      <c r="Q136" s="332"/>
      <c r="R136" s="332"/>
      <c r="S136" s="128" t="s">
        <v>314</v>
      </c>
      <c r="T136" s="129">
        <f t="shared" si="216"/>
        <v>2</v>
      </c>
      <c r="U136" s="325"/>
      <c r="V136" s="325"/>
      <c r="W136" s="203" t="s">
        <v>1037</v>
      </c>
      <c r="X136" s="324"/>
      <c r="Y136" s="329"/>
      <c r="Z136" s="206">
        <f t="shared" si="217"/>
        <v>4</v>
      </c>
      <c r="AA136" s="203" t="s">
        <v>318</v>
      </c>
      <c r="AB136" s="203"/>
      <c r="AC136" s="329"/>
      <c r="AD136" s="325"/>
      <c r="AE136" s="202">
        <f t="shared" si="218"/>
        <v>1</v>
      </c>
      <c r="AF136" s="203" t="s">
        <v>295</v>
      </c>
      <c r="AG136" s="203" t="s">
        <v>1044</v>
      </c>
      <c r="AH136" s="329"/>
      <c r="AI136" s="325"/>
      <c r="AJ136" s="202">
        <f t="shared" si="219"/>
        <v>1</v>
      </c>
      <c r="AK136" s="203" t="s">
        <v>292</v>
      </c>
      <c r="AL136" s="203" t="s">
        <v>301</v>
      </c>
      <c r="AM136" s="329"/>
      <c r="AN136" s="325"/>
      <c r="AO136" s="202">
        <f t="shared" si="473"/>
        <v>1</v>
      </c>
      <c r="AP136" s="203" t="s">
        <v>614</v>
      </c>
      <c r="AQ136" s="325"/>
      <c r="AR136" s="325"/>
      <c r="AS136" s="327"/>
      <c r="AT136" s="327"/>
      <c r="AU136" s="336"/>
      <c r="AV136" s="336"/>
      <c r="AW136" s="203" t="s">
        <v>90</v>
      </c>
      <c r="AX136" s="203" t="s">
        <v>1065</v>
      </c>
      <c r="AY136" s="130">
        <v>45639</v>
      </c>
      <c r="AZ136" s="131"/>
      <c r="BA136" s="207"/>
      <c r="BB136" s="145"/>
      <c r="BC136" s="145"/>
      <c r="BD136" s="145"/>
      <c r="BE136" s="145"/>
      <c r="BF136" s="145"/>
      <c r="BG136" s="145"/>
      <c r="BH136" s="145"/>
    </row>
    <row r="137" spans="1:60" ht="63.75" hidden="1" customHeight="1" x14ac:dyDescent="0.2">
      <c r="A137" s="324">
        <v>43</v>
      </c>
      <c r="B137" s="324" t="s">
        <v>184</v>
      </c>
      <c r="C137" s="325" t="str">
        <f>+VLOOKUP(B137,$A$568:$B$606,2,0)</f>
        <v>ALEXANDER MOLINA CABRERA</v>
      </c>
      <c r="D137" s="336" t="s">
        <v>162</v>
      </c>
      <c r="E137" s="325"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324" t="s">
        <v>265</v>
      </c>
      <c r="G137" s="203" t="s">
        <v>260</v>
      </c>
      <c r="H137" s="203" t="s">
        <v>37</v>
      </c>
      <c r="I137" s="127" t="s">
        <v>1006</v>
      </c>
      <c r="J137" s="324" t="s">
        <v>109</v>
      </c>
      <c r="K137" s="324" t="s">
        <v>1022</v>
      </c>
      <c r="L137" s="324" t="s">
        <v>1023</v>
      </c>
      <c r="M137" s="324" t="s">
        <v>1024</v>
      </c>
      <c r="N137" s="324" t="s">
        <v>104</v>
      </c>
      <c r="O137" s="332">
        <f t="shared" ref="O137" si="538">IF(N137="ALTA",5,IF(N137="MEDIO ALTA",4,IF(N137="MEDIA",3,IF(N137="MEDIO BAJA",2,IF(N137="BAJA",1,0)))))</f>
        <v>3</v>
      </c>
      <c r="P137" s="324" t="s">
        <v>209</v>
      </c>
      <c r="Q137" s="332">
        <f t="shared" ref="Q137" si="539">IF(P137="ALTO",5,IF(P137="MEDIO-ALTO",4,IF(P137="MEDIO",3,IF(P137="MEDIO-BAJO",2,IF(P137="BAJO",1,0)))))</f>
        <v>4</v>
      </c>
      <c r="R137" s="332">
        <f t="shared" ref="R137" si="540">Q137*O137</f>
        <v>12</v>
      </c>
      <c r="S137" s="128" t="s">
        <v>386</v>
      </c>
      <c r="T137" s="129">
        <f t="shared" si="216"/>
        <v>4</v>
      </c>
      <c r="U137" s="325">
        <f t="shared" si="463"/>
        <v>4</v>
      </c>
      <c r="V137" s="325">
        <f t="shared" si="464"/>
        <v>2.4</v>
      </c>
      <c r="W137" s="203" t="s">
        <v>1038</v>
      </c>
      <c r="X137" s="324">
        <f t="shared" ref="X137" si="541">IF(S137="No_existen",5*$X$10,Y137*$X$10)</f>
        <v>0.2</v>
      </c>
      <c r="Y137" s="329">
        <f t="shared" si="466"/>
        <v>4</v>
      </c>
      <c r="Z137" s="206">
        <f t="shared" si="217"/>
        <v>4</v>
      </c>
      <c r="AA137" s="203" t="s">
        <v>318</v>
      </c>
      <c r="AB137" s="203"/>
      <c r="AC137" s="329">
        <f t="shared" ref="AC137" si="542">IF(S137="No_existen",5*$AC$10,AD137*$AC$10)</f>
        <v>0.15</v>
      </c>
      <c r="AD137" s="325">
        <f t="shared" si="468"/>
        <v>1</v>
      </c>
      <c r="AE137" s="202">
        <f t="shared" si="218"/>
        <v>1</v>
      </c>
      <c r="AF137" s="203" t="s">
        <v>295</v>
      </c>
      <c r="AG137" s="203" t="s">
        <v>1044</v>
      </c>
      <c r="AH137" s="329">
        <f t="shared" ref="AH137" si="543">IF(S137="No_existen",5*$AH$10,AI137*$AH$10)</f>
        <v>0.1</v>
      </c>
      <c r="AI137" s="325">
        <f t="shared" si="470"/>
        <v>1</v>
      </c>
      <c r="AJ137" s="202">
        <f t="shared" si="219"/>
        <v>1</v>
      </c>
      <c r="AK137" s="203" t="s">
        <v>292</v>
      </c>
      <c r="AL137" s="203" t="s">
        <v>307</v>
      </c>
      <c r="AM137" s="329">
        <f t="shared" ref="AM137" si="544">IF(S137="No_existen",5*$AM$10,AN137*$AM$10)</f>
        <v>0.1</v>
      </c>
      <c r="AN137" s="325">
        <f t="shared" ref="AN137" si="545">ROUND(AVERAGEIF(AO137:AO139,"&gt;0"),0)</f>
        <v>1</v>
      </c>
      <c r="AO137" s="202">
        <f t="shared" si="473"/>
        <v>1</v>
      </c>
      <c r="AP137" s="203" t="s">
        <v>614</v>
      </c>
      <c r="AQ137" s="325">
        <f t="shared" ref="AQ137" si="546">ROUND(AVERAGE(U137,Y137,AD137,AI137,AN137),0)</f>
        <v>2</v>
      </c>
      <c r="AR137" s="325" t="str">
        <f t="shared" ref="AR137" si="547">IF(AQ137&lt;1.5,"FUERTE",IF(AND(AQ137&gt;=1.5,AQ137&lt;2.5),"ACEPTABLE",IF(AQ137&gt;=5,"INEXISTENTE","DÉBIL")))</f>
        <v>ACEPTABLE</v>
      </c>
      <c r="AS137" s="327">
        <f t="shared" ref="AS137" si="548">IF(R137=0,0,ROUND((R137*AQ137),0))</f>
        <v>24</v>
      </c>
      <c r="AT137" s="327" t="str">
        <f t="shared" ref="AT137" si="549">IF(AS137&gt;=36,"GRAVE", IF(AS137&lt;=10, "LEVE", "MODERADO"))</f>
        <v>MODERADO</v>
      </c>
      <c r="AU137" s="336" t="s">
        <v>1058</v>
      </c>
      <c r="AV137" s="336"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324"/>
      <c r="B138" s="324"/>
      <c r="C138" s="325"/>
      <c r="D138" s="336"/>
      <c r="E138" s="325"/>
      <c r="F138" s="324"/>
      <c r="G138" s="203"/>
      <c r="H138" s="203"/>
      <c r="I138" s="127"/>
      <c r="J138" s="324"/>
      <c r="K138" s="324"/>
      <c r="L138" s="324"/>
      <c r="M138" s="324"/>
      <c r="N138" s="324"/>
      <c r="O138" s="332"/>
      <c r="P138" s="324"/>
      <c r="Q138" s="332"/>
      <c r="R138" s="332"/>
      <c r="S138" s="128"/>
      <c r="T138" s="129">
        <f t="shared" si="216"/>
        <v>0</v>
      </c>
      <c r="U138" s="325"/>
      <c r="V138" s="325"/>
      <c r="W138" s="203"/>
      <c r="X138" s="324"/>
      <c r="Y138" s="329"/>
      <c r="Z138" s="206">
        <f t="shared" si="217"/>
        <v>0</v>
      </c>
      <c r="AA138" s="203"/>
      <c r="AB138" s="203"/>
      <c r="AC138" s="329"/>
      <c r="AD138" s="325"/>
      <c r="AE138" s="202">
        <f t="shared" si="218"/>
        <v>0</v>
      </c>
      <c r="AF138" s="203"/>
      <c r="AG138" s="203"/>
      <c r="AH138" s="329"/>
      <c r="AI138" s="325"/>
      <c r="AJ138" s="202">
        <f t="shared" si="219"/>
        <v>0</v>
      </c>
      <c r="AK138" s="203"/>
      <c r="AL138" s="203"/>
      <c r="AM138" s="329"/>
      <c r="AN138" s="325"/>
      <c r="AO138" s="202">
        <f t="shared" si="473"/>
        <v>0</v>
      </c>
      <c r="AP138" s="203"/>
      <c r="AQ138" s="325"/>
      <c r="AR138" s="325"/>
      <c r="AS138" s="327"/>
      <c r="AT138" s="327"/>
      <c r="AU138" s="336"/>
      <c r="AV138" s="336"/>
      <c r="AW138" s="203" t="s">
        <v>90</v>
      </c>
      <c r="AX138" s="203" t="s">
        <v>1067</v>
      </c>
      <c r="AY138" s="130">
        <v>45639</v>
      </c>
      <c r="AZ138" s="131"/>
      <c r="BA138" s="207"/>
      <c r="BB138" s="145"/>
      <c r="BC138" s="145"/>
      <c r="BD138" s="145"/>
      <c r="BE138" s="145"/>
      <c r="BF138" s="145"/>
      <c r="BG138" s="145"/>
      <c r="BH138" s="145"/>
    </row>
    <row r="139" spans="1:60" ht="63.75" hidden="1" customHeight="1" x14ac:dyDescent="0.2">
      <c r="A139" s="324"/>
      <c r="B139" s="324"/>
      <c r="C139" s="325"/>
      <c r="D139" s="336"/>
      <c r="E139" s="325"/>
      <c r="F139" s="324"/>
      <c r="G139" s="203"/>
      <c r="H139" s="203"/>
      <c r="I139" s="127"/>
      <c r="J139" s="324"/>
      <c r="K139" s="324"/>
      <c r="L139" s="324"/>
      <c r="M139" s="324"/>
      <c r="N139" s="324"/>
      <c r="O139" s="332"/>
      <c r="P139" s="324"/>
      <c r="Q139" s="332"/>
      <c r="R139" s="332"/>
      <c r="S139" s="128"/>
      <c r="T139" s="129">
        <f t="shared" ref="T139:T202" si="550">IF(S139=$S$542,1,IF(S139=$S$538,5,IF(S139=$S$539,4,IF(S139=$S$540,3,IF(S139=$S$541,2,0)))))</f>
        <v>0</v>
      </c>
      <c r="U139" s="325"/>
      <c r="V139" s="325"/>
      <c r="W139" s="203"/>
      <c r="X139" s="324"/>
      <c r="Y139" s="329"/>
      <c r="Z139" s="206">
        <f t="shared" ref="Z139:Z202" si="551">IF(AA139=$AA$540,1,IF(AA139=$AA$539,2,IF(AA139=$AA$538,4,IF(S139="No_existen",5,0))))</f>
        <v>0</v>
      </c>
      <c r="AA139" s="203"/>
      <c r="AB139" s="203"/>
      <c r="AC139" s="329"/>
      <c r="AD139" s="325"/>
      <c r="AE139" s="202">
        <f t="shared" ref="AE139:AE202" si="552">IF(AF139=$AG$539,1,IF(AF139=$AG$538,4,IF(S139="No_existen",5,0)))</f>
        <v>0</v>
      </c>
      <c r="AF139" s="203"/>
      <c r="AG139" s="203"/>
      <c r="AH139" s="329"/>
      <c r="AI139" s="325"/>
      <c r="AJ139" s="202">
        <f t="shared" ref="AJ139:AJ202" si="553">IF(AK139=$AK$538,1,IF(AK139=$AK$539,4,IF(S139="No_existen",5,0)))</f>
        <v>0</v>
      </c>
      <c r="AK139" s="203"/>
      <c r="AL139" s="203"/>
      <c r="AM139" s="329"/>
      <c r="AN139" s="325"/>
      <c r="AO139" s="202">
        <f t="shared" si="473"/>
        <v>0</v>
      </c>
      <c r="AP139" s="203"/>
      <c r="AQ139" s="325"/>
      <c r="AR139" s="325"/>
      <c r="AS139" s="327"/>
      <c r="AT139" s="327"/>
      <c r="AU139" s="336"/>
      <c r="AV139" s="336"/>
      <c r="AW139" s="203"/>
      <c r="AX139" s="203"/>
      <c r="AY139" s="130"/>
      <c r="AZ139" s="131"/>
      <c r="BA139" s="207"/>
      <c r="BB139" s="145"/>
      <c r="BC139" s="145"/>
      <c r="BD139" s="145"/>
      <c r="BE139" s="145"/>
      <c r="BF139" s="145"/>
      <c r="BG139" s="145"/>
      <c r="BH139" s="145"/>
    </row>
    <row r="140" spans="1:60" ht="63.75" hidden="1" customHeight="1" x14ac:dyDescent="0.2">
      <c r="A140" s="324">
        <v>44</v>
      </c>
      <c r="B140" s="324" t="s">
        <v>552</v>
      </c>
      <c r="C140" s="325" t="str">
        <f>+VLOOKUP(B140,$A$568:$B$606,2,0)</f>
        <v>VALENTINA KALLEWAARD ECHEVERRI</v>
      </c>
      <c r="D140" s="336" t="s">
        <v>150</v>
      </c>
      <c r="E140" s="325"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324" t="s">
        <v>265</v>
      </c>
      <c r="G140" s="203" t="s">
        <v>261</v>
      </c>
      <c r="H140" s="203" t="s">
        <v>262</v>
      </c>
      <c r="I140" s="226" t="s">
        <v>1068</v>
      </c>
      <c r="J140" s="324" t="s">
        <v>107</v>
      </c>
      <c r="K140" s="337" t="s">
        <v>2261</v>
      </c>
      <c r="L140" s="337" t="s">
        <v>1077</v>
      </c>
      <c r="M140" s="337" t="s">
        <v>1078</v>
      </c>
      <c r="N140" s="324" t="s">
        <v>104</v>
      </c>
      <c r="O140" s="332">
        <f t="shared" ref="O140" si="554">IF(N140="ALTA",5,IF(N140="MEDIO ALTA",4,IF(N140="MEDIA",3,IF(N140="MEDIO BAJA",2,IF(N140="BAJA",1,0)))))</f>
        <v>3</v>
      </c>
      <c r="P140" s="324" t="s">
        <v>140</v>
      </c>
      <c r="Q140" s="332">
        <f t="shared" ref="Q140" si="555">IF(P140="ALTO",5,IF(P140="MEDIO-ALTO",4,IF(P140="MEDIO",3,IF(P140="MEDIO-BAJO",2,IF(P140="BAJO",1,0)))))</f>
        <v>3</v>
      </c>
      <c r="R140" s="332">
        <f t="shared" ref="R140" si="556">Q140*O140</f>
        <v>9</v>
      </c>
      <c r="S140" s="128" t="s">
        <v>315</v>
      </c>
      <c r="T140" s="129">
        <f t="shared" si="550"/>
        <v>1</v>
      </c>
      <c r="U140" s="325">
        <f t="shared" si="463"/>
        <v>2</v>
      </c>
      <c r="V140" s="325">
        <f t="shared" si="464"/>
        <v>1.2</v>
      </c>
      <c r="W140" s="227" t="s">
        <v>1084</v>
      </c>
      <c r="X140" s="324">
        <f t="shared" ref="X140" si="557">IF(S140="No_existen",5*$X$10,Y140*$X$10)</f>
        <v>0.15000000000000002</v>
      </c>
      <c r="Y140" s="329">
        <f t="shared" si="466"/>
        <v>3</v>
      </c>
      <c r="Z140" s="206">
        <f t="shared" si="551"/>
        <v>2</v>
      </c>
      <c r="AA140" s="203" t="s">
        <v>319</v>
      </c>
      <c r="AB140" s="203"/>
      <c r="AC140" s="329">
        <f t="shared" ref="AC140" si="558">IF(S140="No_existen",5*$AC$10,AD140*$AC$10)</f>
        <v>0.15</v>
      </c>
      <c r="AD140" s="325">
        <f t="shared" si="468"/>
        <v>1</v>
      </c>
      <c r="AE140" s="202">
        <f t="shared" si="552"/>
        <v>1</v>
      </c>
      <c r="AF140" s="203" t="s">
        <v>295</v>
      </c>
      <c r="AG140" s="227" t="s">
        <v>1093</v>
      </c>
      <c r="AH140" s="329">
        <f t="shared" ref="AH140" si="559">IF(S140="No_existen",5*$AH$10,AI140*$AH$10)</f>
        <v>0.1</v>
      </c>
      <c r="AI140" s="325">
        <f t="shared" si="470"/>
        <v>1</v>
      </c>
      <c r="AJ140" s="202">
        <f t="shared" si="553"/>
        <v>1</v>
      </c>
      <c r="AK140" s="203" t="s">
        <v>292</v>
      </c>
      <c r="AL140" s="203" t="s">
        <v>299</v>
      </c>
      <c r="AM140" s="329">
        <f t="shared" ref="AM140" si="560">IF(S140="No_existen",5*$AM$10,AN140*$AM$10)</f>
        <v>0.1</v>
      </c>
      <c r="AN140" s="325">
        <f t="shared" ref="AN140" si="561">ROUND(AVERAGEIF(AO140:AO142,"&gt;0"),0)</f>
        <v>1</v>
      </c>
      <c r="AO140" s="202">
        <f t="shared" si="473"/>
        <v>1</v>
      </c>
      <c r="AP140" s="203" t="s">
        <v>614</v>
      </c>
      <c r="AQ140" s="325">
        <f t="shared" ref="AQ140" si="562">ROUND(AVERAGE(U140,Y140,AD140,AI140,AN140),0)</f>
        <v>2</v>
      </c>
      <c r="AR140" s="325" t="str">
        <f t="shared" ref="AR140" si="563">IF(AQ140&lt;1.5,"FUERTE",IF(AND(AQ140&gt;=1.5,AQ140&lt;2.5),"ACEPTABLE",IF(AQ140&gt;=5,"INEXISTENTE","DÉBIL")))</f>
        <v>ACEPTABLE</v>
      </c>
      <c r="AS140" s="327">
        <f t="shared" ref="AS140" si="564">IF(R140=0,0,ROUND((R140*AQ140),0))</f>
        <v>18</v>
      </c>
      <c r="AT140" s="327" t="str">
        <f t="shared" ref="AT140" si="565">IF(AS140&gt;=36,"GRAVE", IF(AS140&lt;=10, "LEVE", "MODERADO"))</f>
        <v>MODERADO</v>
      </c>
      <c r="AU140" s="337" t="s">
        <v>1097</v>
      </c>
      <c r="AV140" s="338" t="s">
        <v>1098</v>
      </c>
      <c r="AW140" s="203" t="s">
        <v>90</v>
      </c>
      <c r="AX140" s="203" t="s">
        <v>90</v>
      </c>
      <c r="AY140" s="227" t="s">
        <v>1101</v>
      </c>
      <c r="AZ140" s="228">
        <v>45641</v>
      </c>
      <c r="BA140" s="207"/>
      <c r="BB140" s="145"/>
      <c r="BC140" s="145"/>
      <c r="BD140" s="145"/>
      <c r="BE140" s="145"/>
      <c r="BF140" s="145"/>
      <c r="BG140" s="145"/>
      <c r="BH140" s="145"/>
    </row>
    <row r="141" spans="1:60" ht="63.75" hidden="1" customHeight="1" x14ac:dyDescent="0.2">
      <c r="A141" s="324"/>
      <c r="B141" s="324"/>
      <c r="C141" s="325"/>
      <c r="D141" s="336"/>
      <c r="E141" s="325"/>
      <c r="F141" s="324"/>
      <c r="G141" s="203" t="s">
        <v>261</v>
      </c>
      <c r="H141" s="203" t="s">
        <v>262</v>
      </c>
      <c r="I141" s="226" t="s">
        <v>1069</v>
      </c>
      <c r="J141" s="324"/>
      <c r="K141" s="337"/>
      <c r="L141" s="337"/>
      <c r="M141" s="337"/>
      <c r="N141" s="324"/>
      <c r="O141" s="332"/>
      <c r="P141" s="324"/>
      <c r="Q141" s="332"/>
      <c r="R141" s="332"/>
      <c r="S141" s="128" t="s">
        <v>315</v>
      </c>
      <c r="T141" s="129">
        <f t="shared" si="550"/>
        <v>1</v>
      </c>
      <c r="U141" s="325"/>
      <c r="V141" s="325"/>
      <c r="W141" s="227" t="s">
        <v>1085</v>
      </c>
      <c r="X141" s="324"/>
      <c r="Y141" s="329"/>
      <c r="Z141" s="206">
        <f t="shared" si="551"/>
        <v>4</v>
      </c>
      <c r="AA141" s="203" t="s">
        <v>318</v>
      </c>
      <c r="AB141" s="203"/>
      <c r="AC141" s="329"/>
      <c r="AD141" s="325"/>
      <c r="AE141" s="202">
        <f t="shared" si="552"/>
        <v>1</v>
      </c>
      <c r="AF141" s="203" t="s">
        <v>295</v>
      </c>
      <c r="AG141" s="227" t="s">
        <v>1093</v>
      </c>
      <c r="AH141" s="329"/>
      <c r="AI141" s="325"/>
      <c r="AJ141" s="202">
        <f t="shared" si="553"/>
        <v>1</v>
      </c>
      <c r="AK141" s="203" t="s">
        <v>292</v>
      </c>
      <c r="AL141" s="203" t="s">
        <v>299</v>
      </c>
      <c r="AM141" s="329"/>
      <c r="AN141" s="325"/>
      <c r="AO141" s="202">
        <f t="shared" si="473"/>
        <v>1</v>
      </c>
      <c r="AP141" s="203" t="s">
        <v>614</v>
      </c>
      <c r="AQ141" s="325"/>
      <c r="AR141" s="325"/>
      <c r="AS141" s="327"/>
      <c r="AT141" s="327"/>
      <c r="AU141" s="337"/>
      <c r="AV141" s="337"/>
      <c r="AW141" s="203" t="s">
        <v>90</v>
      </c>
      <c r="AX141" s="203" t="s">
        <v>90</v>
      </c>
      <c r="AY141" s="227" t="s">
        <v>1102</v>
      </c>
      <c r="AZ141" s="228">
        <v>45641</v>
      </c>
      <c r="BA141" s="207"/>
      <c r="BB141" s="145"/>
      <c r="BC141" s="145"/>
      <c r="BD141" s="145"/>
      <c r="BE141" s="145"/>
      <c r="BF141" s="145"/>
      <c r="BG141" s="145"/>
      <c r="BH141" s="145"/>
    </row>
    <row r="142" spans="1:60" ht="63.75" hidden="1" customHeight="1" x14ac:dyDescent="0.2">
      <c r="A142" s="324"/>
      <c r="B142" s="324"/>
      <c r="C142" s="325"/>
      <c r="D142" s="336"/>
      <c r="E142" s="325"/>
      <c r="F142" s="324"/>
      <c r="G142" s="203" t="s">
        <v>260</v>
      </c>
      <c r="H142" s="203" t="s">
        <v>36</v>
      </c>
      <c r="I142" s="226" t="s">
        <v>1070</v>
      </c>
      <c r="J142" s="324"/>
      <c r="K142" s="337"/>
      <c r="L142" s="337"/>
      <c r="M142" s="337"/>
      <c r="N142" s="324"/>
      <c r="O142" s="332"/>
      <c r="P142" s="324"/>
      <c r="Q142" s="332"/>
      <c r="R142" s="332"/>
      <c r="S142" s="128" t="s">
        <v>386</v>
      </c>
      <c r="T142" s="129">
        <f t="shared" si="550"/>
        <v>4</v>
      </c>
      <c r="U142" s="325"/>
      <c r="V142" s="325"/>
      <c r="W142" s="227" t="s">
        <v>1086</v>
      </c>
      <c r="X142" s="324"/>
      <c r="Y142" s="329"/>
      <c r="Z142" s="206">
        <f t="shared" si="551"/>
        <v>4</v>
      </c>
      <c r="AA142" s="203" t="s">
        <v>318</v>
      </c>
      <c r="AB142" s="203"/>
      <c r="AC142" s="329"/>
      <c r="AD142" s="325"/>
      <c r="AE142" s="202">
        <f t="shared" si="552"/>
        <v>1</v>
      </c>
      <c r="AF142" s="203" t="s">
        <v>295</v>
      </c>
      <c r="AG142" s="227" t="s">
        <v>1093</v>
      </c>
      <c r="AH142" s="329"/>
      <c r="AI142" s="325"/>
      <c r="AJ142" s="202">
        <f t="shared" si="553"/>
        <v>1</v>
      </c>
      <c r="AK142" s="203" t="s">
        <v>292</v>
      </c>
      <c r="AL142" s="203" t="s">
        <v>299</v>
      </c>
      <c r="AM142" s="329"/>
      <c r="AN142" s="325"/>
      <c r="AO142" s="202">
        <f t="shared" si="473"/>
        <v>1</v>
      </c>
      <c r="AP142" s="203" t="s">
        <v>614</v>
      </c>
      <c r="AQ142" s="325"/>
      <c r="AR142" s="325"/>
      <c r="AS142" s="327"/>
      <c r="AT142" s="327"/>
      <c r="AU142" s="337"/>
      <c r="AV142" s="337"/>
      <c r="AW142" s="203" t="s">
        <v>90</v>
      </c>
      <c r="AX142" s="203" t="s">
        <v>90</v>
      </c>
      <c r="AY142" s="227" t="s">
        <v>1103</v>
      </c>
      <c r="AZ142" s="228">
        <v>45641</v>
      </c>
      <c r="BA142" s="207"/>
      <c r="BB142" s="145"/>
      <c r="BC142" s="145"/>
      <c r="BD142" s="145"/>
      <c r="BE142" s="145"/>
      <c r="BF142" s="145"/>
      <c r="BG142" s="145"/>
      <c r="BH142" s="145"/>
    </row>
    <row r="143" spans="1:60" ht="63.75" hidden="1" customHeight="1" x14ac:dyDescent="0.2">
      <c r="A143" s="324">
        <v>45</v>
      </c>
      <c r="B143" s="324" t="s">
        <v>552</v>
      </c>
      <c r="C143" s="325" t="str">
        <f>+VLOOKUP(B143,$A$568:$B$606,2,0)</f>
        <v>VALENTINA KALLEWAARD ECHEVERRI</v>
      </c>
      <c r="D143" s="336" t="s">
        <v>162</v>
      </c>
      <c r="E143" s="325"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324" t="s">
        <v>265</v>
      </c>
      <c r="G143" s="203" t="s">
        <v>260</v>
      </c>
      <c r="H143" s="203" t="s">
        <v>35</v>
      </c>
      <c r="I143" s="226" t="s">
        <v>1071</v>
      </c>
      <c r="J143" s="324" t="s">
        <v>112</v>
      </c>
      <c r="K143" s="324" t="s">
        <v>2262</v>
      </c>
      <c r="L143" s="324" t="s">
        <v>1079</v>
      </c>
      <c r="M143" s="324" t="s">
        <v>1080</v>
      </c>
      <c r="N143" s="324" t="s">
        <v>147</v>
      </c>
      <c r="O143" s="332">
        <f t="shared" ref="O143" si="566">IF(N143="ALTA",5,IF(N143="MEDIO ALTA",4,IF(N143="MEDIA",3,IF(N143="MEDIO BAJA",2,IF(N143="BAJA",1,0)))))</f>
        <v>2</v>
      </c>
      <c r="P143" s="324" t="s">
        <v>209</v>
      </c>
      <c r="Q143" s="332">
        <f t="shared" ref="Q143" si="567">IF(P143="ALTO",5,IF(P143="MEDIO-ALTO",4,IF(P143="MEDIO",3,IF(P143="MEDIO-BAJO",2,IF(P143="BAJO",1,0)))))</f>
        <v>4</v>
      </c>
      <c r="R143" s="332">
        <f t="shared" ref="R143" si="568">Q143*O143</f>
        <v>8</v>
      </c>
      <c r="S143" s="128" t="s">
        <v>315</v>
      </c>
      <c r="T143" s="129">
        <f t="shared" si="550"/>
        <v>1</v>
      </c>
      <c r="U143" s="325">
        <f t="shared" si="463"/>
        <v>1</v>
      </c>
      <c r="V143" s="325">
        <f t="shared" si="464"/>
        <v>0.6</v>
      </c>
      <c r="W143" s="227" t="s">
        <v>1087</v>
      </c>
      <c r="X143" s="324">
        <f t="shared" ref="X143" si="569">IF(S143="No_existen",5*$X$10,Y143*$X$10)</f>
        <v>0.2</v>
      </c>
      <c r="Y143" s="329">
        <f t="shared" si="466"/>
        <v>4</v>
      </c>
      <c r="Z143" s="206">
        <f t="shared" si="551"/>
        <v>4</v>
      </c>
      <c r="AA143" s="203" t="s">
        <v>318</v>
      </c>
      <c r="AB143" s="203"/>
      <c r="AC143" s="329">
        <f t="shared" ref="AC143" si="570">IF(S143="No_existen",5*$AC$10,AD143*$AC$10)</f>
        <v>0.15</v>
      </c>
      <c r="AD143" s="325">
        <f t="shared" si="468"/>
        <v>1</v>
      </c>
      <c r="AE143" s="202">
        <f t="shared" si="552"/>
        <v>1</v>
      </c>
      <c r="AF143" s="203" t="s">
        <v>295</v>
      </c>
      <c r="AG143" s="227" t="s">
        <v>1094</v>
      </c>
      <c r="AH143" s="329">
        <f t="shared" ref="AH143" si="571">IF(S143="No_existen",5*$AH$10,AI143*$AH$10)</f>
        <v>0.1</v>
      </c>
      <c r="AI143" s="325">
        <f t="shared" si="470"/>
        <v>1</v>
      </c>
      <c r="AJ143" s="202">
        <f t="shared" si="553"/>
        <v>1</v>
      </c>
      <c r="AK143" s="203" t="s">
        <v>292</v>
      </c>
      <c r="AL143" s="203" t="s">
        <v>307</v>
      </c>
      <c r="AM143" s="329">
        <f t="shared" ref="AM143" si="572">IF(S143="No_existen",5*$AM$10,AN143*$AM$10)</f>
        <v>0.2</v>
      </c>
      <c r="AN143" s="325">
        <f t="shared" ref="AN143" si="573">ROUND(AVERAGEIF(AO143:AO145,"&gt;0"),0)</f>
        <v>2</v>
      </c>
      <c r="AO143" s="202">
        <f t="shared" si="473"/>
        <v>4</v>
      </c>
      <c r="AP143" s="203" t="s">
        <v>613</v>
      </c>
      <c r="AQ143" s="325">
        <f t="shared" ref="AQ143" si="574">ROUND(AVERAGE(U143,Y143,AD143,AI143,AN143),0)</f>
        <v>2</v>
      </c>
      <c r="AR143" s="325" t="str">
        <f t="shared" ref="AR143" si="575">IF(AQ143&lt;1.5,"FUERTE",IF(AND(AQ143&gt;=1.5,AQ143&lt;2.5),"ACEPTABLE",IF(AQ143&gt;=5,"INEXISTENTE","DÉBIL")))</f>
        <v>ACEPTABLE</v>
      </c>
      <c r="AS143" s="327">
        <f t="shared" ref="AS143" si="576">IF(R143=0,0,ROUND((R143*AQ143),0))</f>
        <v>16</v>
      </c>
      <c r="AT143" s="327" t="str">
        <f t="shared" ref="AT143" si="577">IF(AS143&gt;=36,"GRAVE", IF(AS143&lt;=10, "LEVE", "MODERADO"))</f>
        <v>MODERADO</v>
      </c>
      <c r="AU143" s="334" t="s">
        <v>1099</v>
      </c>
      <c r="AV143" s="335">
        <v>0</v>
      </c>
      <c r="AW143" s="203" t="s">
        <v>90</v>
      </c>
      <c r="AX143" s="203" t="s">
        <v>90</v>
      </c>
      <c r="AY143" s="227" t="s">
        <v>1104</v>
      </c>
      <c r="AZ143" s="228">
        <v>45641</v>
      </c>
      <c r="BA143" s="207"/>
      <c r="BB143" s="145"/>
      <c r="BC143" s="145"/>
      <c r="BD143" s="145"/>
      <c r="BE143" s="145"/>
      <c r="BF143" s="145"/>
      <c r="BG143" s="145"/>
      <c r="BH143" s="145"/>
    </row>
    <row r="144" spans="1:60" ht="63.75" hidden="1" customHeight="1" x14ac:dyDescent="0.2">
      <c r="A144" s="324"/>
      <c r="B144" s="324"/>
      <c r="C144" s="325"/>
      <c r="D144" s="336"/>
      <c r="E144" s="325"/>
      <c r="F144" s="324"/>
      <c r="G144" s="203" t="s">
        <v>261</v>
      </c>
      <c r="H144" s="203" t="s">
        <v>225</v>
      </c>
      <c r="I144" s="226" t="s">
        <v>1072</v>
      </c>
      <c r="J144" s="324"/>
      <c r="K144" s="324"/>
      <c r="L144" s="324"/>
      <c r="M144" s="324"/>
      <c r="N144" s="324"/>
      <c r="O144" s="332"/>
      <c r="P144" s="324"/>
      <c r="Q144" s="332"/>
      <c r="R144" s="332"/>
      <c r="S144" s="128" t="s">
        <v>315</v>
      </c>
      <c r="T144" s="129">
        <f t="shared" si="550"/>
        <v>1</v>
      </c>
      <c r="U144" s="325"/>
      <c r="V144" s="325"/>
      <c r="W144" s="227" t="s">
        <v>1088</v>
      </c>
      <c r="X144" s="324"/>
      <c r="Y144" s="329"/>
      <c r="Z144" s="206">
        <f t="shared" si="551"/>
        <v>4</v>
      </c>
      <c r="AA144" s="203" t="s">
        <v>318</v>
      </c>
      <c r="AB144" s="203"/>
      <c r="AC144" s="329"/>
      <c r="AD144" s="325"/>
      <c r="AE144" s="202">
        <f t="shared" si="552"/>
        <v>1</v>
      </c>
      <c r="AF144" s="203" t="s">
        <v>295</v>
      </c>
      <c r="AG144" s="227" t="s">
        <v>1095</v>
      </c>
      <c r="AH144" s="329"/>
      <c r="AI144" s="325"/>
      <c r="AJ144" s="202">
        <f t="shared" si="553"/>
        <v>1</v>
      </c>
      <c r="AK144" s="203" t="s">
        <v>292</v>
      </c>
      <c r="AL144" s="203" t="s">
        <v>307</v>
      </c>
      <c r="AM144" s="329"/>
      <c r="AN144" s="325"/>
      <c r="AO144" s="202">
        <f t="shared" si="473"/>
        <v>1</v>
      </c>
      <c r="AP144" s="203" t="s">
        <v>614</v>
      </c>
      <c r="AQ144" s="325"/>
      <c r="AR144" s="325"/>
      <c r="AS144" s="327"/>
      <c r="AT144" s="327"/>
      <c r="AU144" s="334"/>
      <c r="AV144" s="334"/>
      <c r="AW144" s="203"/>
      <c r="AX144" s="203"/>
      <c r="AY144" s="227"/>
      <c r="AZ144" s="228"/>
      <c r="BA144" s="207"/>
      <c r="BB144" s="145"/>
      <c r="BC144" s="145"/>
      <c r="BD144" s="145"/>
      <c r="BE144" s="145"/>
      <c r="BF144" s="145"/>
      <c r="BG144" s="145"/>
      <c r="BH144" s="145"/>
    </row>
    <row r="145" spans="1:60" ht="63.75" hidden="1" customHeight="1" x14ac:dyDescent="0.2">
      <c r="A145" s="324"/>
      <c r="B145" s="324"/>
      <c r="C145" s="325"/>
      <c r="D145" s="336"/>
      <c r="E145" s="325"/>
      <c r="F145" s="324"/>
      <c r="G145" s="203" t="s">
        <v>261</v>
      </c>
      <c r="H145" s="203" t="s">
        <v>225</v>
      </c>
      <c r="I145" s="226" t="s">
        <v>1073</v>
      </c>
      <c r="J145" s="324"/>
      <c r="K145" s="324"/>
      <c r="L145" s="324"/>
      <c r="M145" s="324"/>
      <c r="N145" s="324"/>
      <c r="O145" s="332"/>
      <c r="P145" s="324"/>
      <c r="Q145" s="332"/>
      <c r="R145" s="332"/>
      <c r="S145" s="128" t="s">
        <v>315</v>
      </c>
      <c r="T145" s="129">
        <f t="shared" si="550"/>
        <v>1</v>
      </c>
      <c r="U145" s="325"/>
      <c r="V145" s="325"/>
      <c r="W145" s="227" t="s">
        <v>1089</v>
      </c>
      <c r="X145" s="324"/>
      <c r="Y145" s="329"/>
      <c r="Z145" s="206">
        <f t="shared" si="551"/>
        <v>4</v>
      </c>
      <c r="AA145" s="203" t="s">
        <v>318</v>
      </c>
      <c r="AB145" s="203"/>
      <c r="AC145" s="329"/>
      <c r="AD145" s="325"/>
      <c r="AE145" s="202">
        <f t="shared" si="552"/>
        <v>1</v>
      </c>
      <c r="AF145" s="203" t="s">
        <v>295</v>
      </c>
      <c r="AG145" s="227" t="s">
        <v>1095</v>
      </c>
      <c r="AH145" s="329"/>
      <c r="AI145" s="325"/>
      <c r="AJ145" s="202">
        <f t="shared" si="553"/>
        <v>1</v>
      </c>
      <c r="AK145" s="203" t="s">
        <v>292</v>
      </c>
      <c r="AL145" s="203" t="s">
        <v>307</v>
      </c>
      <c r="AM145" s="329"/>
      <c r="AN145" s="325"/>
      <c r="AO145" s="202">
        <f t="shared" si="473"/>
        <v>1</v>
      </c>
      <c r="AP145" s="203" t="s">
        <v>614</v>
      </c>
      <c r="AQ145" s="325"/>
      <c r="AR145" s="325"/>
      <c r="AS145" s="327"/>
      <c r="AT145" s="327"/>
      <c r="AU145" s="334"/>
      <c r="AV145" s="334"/>
      <c r="AW145" s="203"/>
      <c r="AX145" s="203"/>
      <c r="AY145" s="227"/>
      <c r="AZ145" s="228"/>
      <c r="BA145" s="207"/>
      <c r="BB145" s="145"/>
      <c r="BC145" s="145"/>
      <c r="BD145" s="145"/>
      <c r="BE145" s="145"/>
      <c r="BF145" s="145"/>
      <c r="BG145" s="145"/>
      <c r="BH145" s="145"/>
    </row>
    <row r="146" spans="1:60" ht="63.75" hidden="1" customHeight="1" x14ac:dyDescent="0.2">
      <c r="A146" s="324">
        <v>46</v>
      </c>
      <c r="B146" s="324" t="s">
        <v>552</v>
      </c>
      <c r="C146" s="325" t="str">
        <f>+VLOOKUP(B146,$A$568:$B$606,2,0)</f>
        <v>VALENTINA KALLEWAARD ECHEVERRI</v>
      </c>
      <c r="D146" s="336" t="s">
        <v>150</v>
      </c>
      <c r="E146" s="325"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324" t="s">
        <v>265</v>
      </c>
      <c r="G146" s="203" t="s">
        <v>260</v>
      </c>
      <c r="H146" s="203" t="s">
        <v>38</v>
      </c>
      <c r="I146" s="226" t="s">
        <v>1074</v>
      </c>
      <c r="J146" s="324" t="s">
        <v>105</v>
      </c>
      <c r="K146" s="324" t="s">
        <v>1081</v>
      </c>
      <c r="L146" s="324" t="s">
        <v>1082</v>
      </c>
      <c r="M146" s="324" t="s">
        <v>1083</v>
      </c>
      <c r="N146" s="324" t="s">
        <v>104</v>
      </c>
      <c r="O146" s="332">
        <f t="shared" ref="O146" si="578">IF(N146="ALTA",5,IF(N146="MEDIO ALTA",4,IF(N146="MEDIA",3,IF(N146="MEDIO BAJA",2,IF(N146="BAJA",1,0)))))</f>
        <v>3</v>
      </c>
      <c r="P146" s="324" t="s">
        <v>140</v>
      </c>
      <c r="Q146" s="332">
        <f t="shared" ref="Q146" si="579">IF(P146="ALTO",5,IF(P146="MEDIO-ALTO",4,IF(P146="MEDIO",3,IF(P146="MEDIO-BAJO",2,IF(P146="BAJO",1,0)))))</f>
        <v>3</v>
      </c>
      <c r="R146" s="332">
        <f t="shared" ref="R146" si="580">Q146*O146</f>
        <v>9</v>
      </c>
      <c r="S146" s="128" t="s">
        <v>315</v>
      </c>
      <c r="T146" s="129">
        <f t="shared" si="550"/>
        <v>1</v>
      </c>
      <c r="U146" s="325">
        <f t="shared" si="463"/>
        <v>1</v>
      </c>
      <c r="V146" s="325">
        <f t="shared" si="464"/>
        <v>0.6</v>
      </c>
      <c r="W146" s="227" t="s">
        <v>1090</v>
      </c>
      <c r="X146" s="324">
        <f t="shared" ref="X146" si="581">IF(S146="No_existen",5*$X$10,Y146*$X$10)</f>
        <v>0.2</v>
      </c>
      <c r="Y146" s="329">
        <f t="shared" si="466"/>
        <v>4</v>
      </c>
      <c r="Z146" s="206">
        <f t="shared" si="551"/>
        <v>4</v>
      </c>
      <c r="AA146" s="203" t="s">
        <v>318</v>
      </c>
      <c r="AB146" s="203"/>
      <c r="AC146" s="329">
        <f t="shared" ref="AC146" si="582">IF(S146="No_existen",5*$AC$10,AD146*$AC$10)</f>
        <v>0.15</v>
      </c>
      <c r="AD146" s="325">
        <f t="shared" si="468"/>
        <v>1</v>
      </c>
      <c r="AE146" s="202">
        <f t="shared" si="552"/>
        <v>1</v>
      </c>
      <c r="AF146" s="203" t="s">
        <v>295</v>
      </c>
      <c r="AG146" s="227" t="s">
        <v>1096</v>
      </c>
      <c r="AH146" s="329">
        <f t="shared" ref="AH146" si="583">IF(S146="No_existen",5*$AH$10,AI146*$AH$10)</f>
        <v>0.1</v>
      </c>
      <c r="AI146" s="325">
        <f t="shared" si="470"/>
        <v>1</v>
      </c>
      <c r="AJ146" s="202">
        <f t="shared" si="553"/>
        <v>1</v>
      </c>
      <c r="AK146" s="203" t="s">
        <v>292</v>
      </c>
      <c r="AL146" s="203" t="s">
        <v>300</v>
      </c>
      <c r="AM146" s="329">
        <f t="shared" ref="AM146" si="584">IF(S146="No_existen",5*$AM$10,AN146*$AM$10)</f>
        <v>0.1</v>
      </c>
      <c r="AN146" s="325">
        <f t="shared" ref="AN146" si="585">ROUND(AVERAGEIF(AO146:AO148,"&gt;0"),0)</f>
        <v>1</v>
      </c>
      <c r="AO146" s="202">
        <f t="shared" si="473"/>
        <v>1</v>
      </c>
      <c r="AP146" s="203" t="s">
        <v>614</v>
      </c>
      <c r="AQ146" s="325">
        <f t="shared" ref="AQ146" si="586">ROUND(AVERAGE(U146,Y146,AD146,AI146,AN146),0)</f>
        <v>2</v>
      </c>
      <c r="AR146" s="325" t="str">
        <f t="shared" ref="AR146" si="587">IF(AQ146&lt;1.5,"FUERTE",IF(AND(AQ146&gt;=1.5,AQ146&lt;2.5),"ACEPTABLE",IF(AQ146&gt;=5,"INEXISTENTE","DÉBIL")))</f>
        <v>ACEPTABLE</v>
      </c>
      <c r="AS146" s="327">
        <f t="shared" ref="AS146" si="588">IF(R146=0,0,ROUND((R146*AQ146),0))</f>
        <v>18</v>
      </c>
      <c r="AT146" s="327" t="str">
        <f t="shared" ref="AT146" si="589">IF(AS146&gt;=36,"GRAVE", IF(AS146&lt;=10, "LEVE", "MODERADO"))</f>
        <v>MODERADO</v>
      </c>
      <c r="AU146" s="334" t="s">
        <v>1100</v>
      </c>
      <c r="AV146" s="334">
        <v>0</v>
      </c>
      <c r="AW146" s="203" t="s">
        <v>92</v>
      </c>
      <c r="AX146" s="203" t="s">
        <v>92</v>
      </c>
      <c r="AY146" s="227" t="s">
        <v>1105</v>
      </c>
      <c r="AZ146" s="228">
        <v>45641</v>
      </c>
      <c r="BA146" s="207" t="s">
        <v>831</v>
      </c>
      <c r="BB146" s="145"/>
      <c r="BC146" s="145"/>
      <c r="BD146" s="145"/>
      <c r="BE146" s="145"/>
      <c r="BF146" s="145"/>
      <c r="BG146" s="145"/>
      <c r="BH146" s="145"/>
    </row>
    <row r="147" spans="1:60" ht="63.75" hidden="1" customHeight="1" x14ac:dyDescent="0.2">
      <c r="A147" s="324"/>
      <c r="B147" s="324"/>
      <c r="C147" s="325"/>
      <c r="D147" s="336"/>
      <c r="E147" s="325"/>
      <c r="F147" s="324"/>
      <c r="G147" s="203" t="s">
        <v>260</v>
      </c>
      <c r="H147" s="203" t="s">
        <v>38</v>
      </c>
      <c r="I147" s="226" t="s">
        <v>1075</v>
      </c>
      <c r="J147" s="324"/>
      <c r="K147" s="324"/>
      <c r="L147" s="324"/>
      <c r="M147" s="324"/>
      <c r="N147" s="324"/>
      <c r="O147" s="332"/>
      <c r="P147" s="324"/>
      <c r="Q147" s="332"/>
      <c r="R147" s="332"/>
      <c r="S147" s="128" t="s">
        <v>315</v>
      </c>
      <c r="T147" s="129">
        <f t="shared" si="550"/>
        <v>1</v>
      </c>
      <c r="U147" s="325"/>
      <c r="V147" s="325"/>
      <c r="W147" s="227" t="s">
        <v>1091</v>
      </c>
      <c r="X147" s="324"/>
      <c r="Y147" s="329"/>
      <c r="Z147" s="206">
        <f t="shared" si="551"/>
        <v>4</v>
      </c>
      <c r="AA147" s="203" t="s">
        <v>318</v>
      </c>
      <c r="AB147" s="203"/>
      <c r="AC147" s="329"/>
      <c r="AD147" s="325"/>
      <c r="AE147" s="202">
        <f t="shared" si="552"/>
        <v>1</v>
      </c>
      <c r="AF147" s="203" t="s">
        <v>295</v>
      </c>
      <c r="AG147" s="227" t="s">
        <v>1095</v>
      </c>
      <c r="AH147" s="329"/>
      <c r="AI147" s="325"/>
      <c r="AJ147" s="202">
        <f t="shared" si="553"/>
        <v>1</v>
      </c>
      <c r="AK147" s="203" t="s">
        <v>292</v>
      </c>
      <c r="AL147" s="203" t="s">
        <v>300</v>
      </c>
      <c r="AM147" s="329"/>
      <c r="AN147" s="325"/>
      <c r="AO147" s="202">
        <f t="shared" si="473"/>
        <v>1</v>
      </c>
      <c r="AP147" s="203" t="s">
        <v>614</v>
      </c>
      <c r="AQ147" s="325"/>
      <c r="AR147" s="325"/>
      <c r="AS147" s="327"/>
      <c r="AT147" s="327"/>
      <c r="AU147" s="334"/>
      <c r="AV147" s="334"/>
      <c r="AW147" s="203"/>
      <c r="AX147" s="203"/>
      <c r="AY147" s="130"/>
      <c r="AZ147" s="131"/>
      <c r="BA147" s="207"/>
      <c r="BB147" s="145"/>
      <c r="BC147" s="145"/>
      <c r="BD147" s="145"/>
      <c r="BE147" s="145"/>
      <c r="BF147" s="145"/>
      <c r="BG147" s="145"/>
      <c r="BH147" s="145"/>
    </row>
    <row r="148" spans="1:60" ht="63.75" hidden="1" customHeight="1" x14ac:dyDescent="0.2">
      <c r="A148" s="324"/>
      <c r="B148" s="324"/>
      <c r="C148" s="325"/>
      <c r="D148" s="336"/>
      <c r="E148" s="325"/>
      <c r="F148" s="324"/>
      <c r="G148" s="203" t="s">
        <v>260</v>
      </c>
      <c r="H148" s="203" t="s">
        <v>37</v>
      </c>
      <c r="I148" s="226" t="s">
        <v>1076</v>
      </c>
      <c r="J148" s="324"/>
      <c r="K148" s="324"/>
      <c r="L148" s="324"/>
      <c r="M148" s="324"/>
      <c r="N148" s="324"/>
      <c r="O148" s="332"/>
      <c r="P148" s="324"/>
      <c r="Q148" s="332"/>
      <c r="R148" s="332"/>
      <c r="S148" s="128" t="s">
        <v>314</v>
      </c>
      <c r="T148" s="129">
        <f t="shared" si="550"/>
        <v>2</v>
      </c>
      <c r="U148" s="325"/>
      <c r="V148" s="325"/>
      <c r="W148" s="227" t="s">
        <v>1092</v>
      </c>
      <c r="X148" s="324"/>
      <c r="Y148" s="329"/>
      <c r="Z148" s="206">
        <f t="shared" si="551"/>
        <v>4</v>
      </c>
      <c r="AA148" s="203" t="s">
        <v>318</v>
      </c>
      <c r="AB148" s="203"/>
      <c r="AC148" s="329"/>
      <c r="AD148" s="325"/>
      <c r="AE148" s="202">
        <f t="shared" si="552"/>
        <v>1</v>
      </c>
      <c r="AF148" s="203" t="s">
        <v>295</v>
      </c>
      <c r="AG148" s="227" t="s">
        <v>1095</v>
      </c>
      <c r="AH148" s="329"/>
      <c r="AI148" s="325"/>
      <c r="AJ148" s="202">
        <f t="shared" si="553"/>
        <v>1</v>
      </c>
      <c r="AK148" s="203" t="s">
        <v>292</v>
      </c>
      <c r="AL148" s="203" t="s">
        <v>300</v>
      </c>
      <c r="AM148" s="329"/>
      <c r="AN148" s="325"/>
      <c r="AO148" s="202">
        <f t="shared" si="473"/>
        <v>1</v>
      </c>
      <c r="AP148" s="203" t="s">
        <v>614</v>
      </c>
      <c r="AQ148" s="325"/>
      <c r="AR148" s="325"/>
      <c r="AS148" s="327"/>
      <c r="AT148" s="327"/>
      <c r="AU148" s="334"/>
      <c r="AV148" s="334"/>
      <c r="AW148" s="203"/>
      <c r="AX148" s="203"/>
      <c r="AY148" s="130"/>
      <c r="AZ148" s="131"/>
      <c r="BA148" s="207"/>
      <c r="BB148" s="145"/>
      <c r="BC148" s="145"/>
      <c r="BD148" s="145"/>
      <c r="BE148" s="145"/>
      <c r="BF148" s="145"/>
      <c r="BG148" s="145"/>
      <c r="BH148" s="145"/>
    </row>
    <row r="149" spans="1:60" ht="63.75" hidden="1" customHeight="1" x14ac:dyDescent="0.2">
      <c r="A149" s="324">
        <v>47</v>
      </c>
      <c r="B149" s="324" t="s">
        <v>185</v>
      </c>
      <c r="C149" s="325" t="str">
        <f>+VLOOKUP(B149,$A$568:$B$606,2,0)</f>
        <v>EDGAR ALONSON SAZALAR MARIN</v>
      </c>
      <c r="D149" s="336" t="s">
        <v>150</v>
      </c>
      <c r="E149" s="325"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324" t="s">
        <v>265</v>
      </c>
      <c r="G149" s="203" t="s">
        <v>260</v>
      </c>
      <c r="H149" s="203" t="s">
        <v>37</v>
      </c>
      <c r="I149" s="127" t="s">
        <v>1106</v>
      </c>
      <c r="J149" s="324" t="s">
        <v>111</v>
      </c>
      <c r="K149" s="337" t="s">
        <v>579</v>
      </c>
      <c r="L149" s="337" t="s">
        <v>1114</v>
      </c>
      <c r="M149" s="337" t="s">
        <v>1115</v>
      </c>
      <c r="N149" s="324" t="s">
        <v>146</v>
      </c>
      <c r="O149" s="332">
        <f t="shared" ref="O149" si="590">IF(N149="ALTA",5,IF(N149="MEDIO ALTA",4,IF(N149="MEDIA",3,IF(N149="MEDIO BAJA",2,IF(N149="BAJA",1,0)))))</f>
        <v>4</v>
      </c>
      <c r="P149" s="324" t="s">
        <v>140</v>
      </c>
      <c r="Q149" s="332">
        <f t="shared" ref="Q149" si="591">IF(P149="ALTO",5,IF(P149="MEDIO-ALTO",4,IF(P149="MEDIO",3,IF(P149="MEDIO-BAJO",2,IF(P149="BAJO",1,0)))))</f>
        <v>3</v>
      </c>
      <c r="R149" s="332">
        <f t="shared" ref="R149" si="592">Q149*O149</f>
        <v>12</v>
      </c>
      <c r="S149" s="128" t="s">
        <v>386</v>
      </c>
      <c r="T149" s="129">
        <f t="shared" si="550"/>
        <v>4</v>
      </c>
      <c r="U149" s="325">
        <f t="shared" si="463"/>
        <v>4</v>
      </c>
      <c r="V149" s="325">
        <f t="shared" si="464"/>
        <v>2.4</v>
      </c>
      <c r="W149" s="203" t="s">
        <v>1122</v>
      </c>
      <c r="X149" s="324">
        <f t="shared" ref="X149" si="593">IF(S149="No_existen",5*$X$10,Y149*$X$10)</f>
        <v>0.1</v>
      </c>
      <c r="Y149" s="329">
        <f t="shared" si="466"/>
        <v>2</v>
      </c>
      <c r="Z149" s="206">
        <f t="shared" si="551"/>
        <v>2</v>
      </c>
      <c r="AA149" s="203" t="s">
        <v>319</v>
      </c>
      <c r="AB149" s="203"/>
      <c r="AC149" s="329">
        <f t="shared" ref="AC149" si="594">IF(S149="No_existen",5*$AC$10,AD149*$AC$10)</f>
        <v>0.15</v>
      </c>
      <c r="AD149" s="325">
        <f t="shared" si="468"/>
        <v>1</v>
      </c>
      <c r="AE149" s="202">
        <f t="shared" si="552"/>
        <v>1</v>
      </c>
      <c r="AF149" s="203" t="s">
        <v>295</v>
      </c>
      <c r="AG149" s="203" t="s">
        <v>1127</v>
      </c>
      <c r="AH149" s="329">
        <f t="shared" ref="AH149" si="595">IF(S149="No_existen",5*$AH$10,AI149*$AH$10)</f>
        <v>0.1</v>
      </c>
      <c r="AI149" s="325">
        <f t="shared" si="470"/>
        <v>1</v>
      </c>
      <c r="AJ149" s="202">
        <f t="shared" si="553"/>
        <v>1</v>
      </c>
      <c r="AK149" s="203" t="s">
        <v>292</v>
      </c>
      <c r="AL149" s="203" t="s">
        <v>299</v>
      </c>
      <c r="AM149" s="329">
        <f t="shared" ref="AM149" si="596">IF(S149="No_existen",5*$AM$10,AN149*$AM$10)</f>
        <v>0.1</v>
      </c>
      <c r="AN149" s="325">
        <f t="shared" ref="AN149" si="597">ROUND(AVERAGEIF(AO149:AO151,"&gt;0"),0)</f>
        <v>1</v>
      </c>
      <c r="AO149" s="202">
        <f t="shared" si="473"/>
        <v>1</v>
      </c>
      <c r="AP149" s="203" t="s">
        <v>614</v>
      </c>
      <c r="AQ149" s="325">
        <f t="shared" ref="AQ149" si="598">ROUND(AVERAGE(U149,Y149,AD149,AI149,AN149),0)</f>
        <v>2</v>
      </c>
      <c r="AR149" s="325" t="str">
        <f t="shared" ref="AR149" si="599">IF(AQ149&lt;1.5,"FUERTE",IF(AND(AQ149&gt;=1.5,AQ149&lt;2.5),"ACEPTABLE",IF(AQ149&gt;=5,"INEXISTENTE","DÉBIL")))</f>
        <v>ACEPTABLE</v>
      </c>
      <c r="AS149" s="327">
        <f t="shared" ref="AS149" si="600">IF(R149=0,0,ROUND((R149*AQ149),0))</f>
        <v>24</v>
      </c>
      <c r="AT149" s="327" t="str">
        <f t="shared" ref="AT149" si="601">IF(AS149&gt;=36,"GRAVE", IF(AS149&lt;=10, "LEVE", "MODERADO"))</f>
        <v>MODERADO</v>
      </c>
      <c r="AU149" s="337" t="s">
        <v>1128</v>
      </c>
      <c r="AV149" s="338">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324"/>
      <c r="B150" s="324"/>
      <c r="C150" s="325"/>
      <c r="D150" s="336"/>
      <c r="E150" s="325"/>
      <c r="F150" s="324"/>
      <c r="G150" s="203" t="s">
        <v>260</v>
      </c>
      <c r="H150" s="203" t="s">
        <v>37</v>
      </c>
      <c r="I150" s="127" t="s">
        <v>1107</v>
      </c>
      <c r="J150" s="324"/>
      <c r="K150" s="337"/>
      <c r="L150" s="337"/>
      <c r="M150" s="337"/>
      <c r="N150" s="324"/>
      <c r="O150" s="332"/>
      <c r="P150" s="324"/>
      <c r="Q150" s="332"/>
      <c r="R150" s="332"/>
      <c r="S150" s="128" t="s">
        <v>386</v>
      </c>
      <c r="T150" s="129">
        <f t="shared" si="550"/>
        <v>4</v>
      </c>
      <c r="U150" s="325"/>
      <c r="V150" s="325"/>
      <c r="W150" s="203" t="s">
        <v>1123</v>
      </c>
      <c r="X150" s="324"/>
      <c r="Y150" s="329"/>
      <c r="Z150" s="206">
        <f t="shared" si="551"/>
        <v>2</v>
      </c>
      <c r="AA150" s="203" t="s">
        <v>319</v>
      </c>
      <c r="AB150" s="203"/>
      <c r="AC150" s="329"/>
      <c r="AD150" s="325"/>
      <c r="AE150" s="202">
        <f t="shared" si="552"/>
        <v>1</v>
      </c>
      <c r="AF150" s="203" t="s">
        <v>295</v>
      </c>
      <c r="AG150" s="203" t="s">
        <v>1127</v>
      </c>
      <c r="AH150" s="329"/>
      <c r="AI150" s="325"/>
      <c r="AJ150" s="202">
        <f t="shared" si="553"/>
        <v>1</v>
      </c>
      <c r="AK150" s="203" t="s">
        <v>292</v>
      </c>
      <c r="AL150" s="203" t="s">
        <v>299</v>
      </c>
      <c r="AM150" s="329"/>
      <c r="AN150" s="325"/>
      <c r="AO150" s="202">
        <f t="shared" si="473"/>
        <v>1</v>
      </c>
      <c r="AP150" s="203" t="s">
        <v>614</v>
      </c>
      <c r="AQ150" s="325"/>
      <c r="AR150" s="325"/>
      <c r="AS150" s="327"/>
      <c r="AT150" s="327"/>
      <c r="AU150" s="337"/>
      <c r="AV150" s="337"/>
      <c r="AW150" s="203"/>
      <c r="AX150" s="203"/>
      <c r="AY150" s="130"/>
      <c r="AZ150" s="131"/>
      <c r="BA150" s="207"/>
      <c r="BB150" s="145"/>
      <c r="BC150" s="145"/>
      <c r="BD150" s="145"/>
      <c r="BE150" s="145"/>
      <c r="BF150" s="145"/>
      <c r="BG150" s="145"/>
      <c r="BH150" s="145"/>
    </row>
    <row r="151" spans="1:60" ht="63.75" hidden="1" customHeight="1" x14ac:dyDescent="0.2">
      <c r="A151" s="324"/>
      <c r="B151" s="324"/>
      <c r="C151" s="325"/>
      <c r="D151" s="336"/>
      <c r="E151" s="325"/>
      <c r="F151" s="324"/>
      <c r="G151" s="203"/>
      <c r="H151" s="203"/>
      <c r="I151" s="127"/>
      <c r="J151" s="324"/>
      <c r="K151" s="337"/>
      <c r="L151" s="337"/>
      <c r="M151" s="337"/>
      <c r="N151" s="324"/>
      <c r="O151" s="332"/>
      <c r="P151" s="324"/>
      <c r="Q151" s="332"/>
      <c r="R151" s="332"/>
      <c r="S151" s="128"/>
      <c r="T151" s="129">
        <f t="shared" si="550"/>
        <v>0</v>
      </c>
      <c r="U151" s="325"/>
      <c r="V151" s="325"/>
      <c r="W151" s="203"/>
      <c r="X151" s="324"/>
      <c r="Y151" s="329"/>
      <c r="Z151" s="206">
        <f t="shared" si="551"/>
        <v>0</v>
      </c>
      <c r="AA151" s="203"/>
      <c r="AB151" s="203"/>
      <c r="AC151" s="329"/>
      <c r="AD151" s="325"/>
      <c r="AE151" s="202">
        <f t="shared" si="552"/>
        <v>0</v>
      </c>
      <c r="AF151" s="203"/>
      <c r="AG151" s="203"/>
      <c r="AH151" s="329"/>
      <c r="AI151" s="325"/>
      <c r="AJ151" s="202">
        <f t="shared" si="553"/>
        <v>0</v>
      </c>
      <c r="AK151" s="203"/>
      <c r="AL151" s="203"/>
      <c r="AM151" s="329"/>
      <c r="AN151" s="325"/>
      <c r="AO151" s="202">
        <f t="shared" si="473"/>
        <v>0</v>
      </c>
      <c r="AP151" s="203"/>
      <c r="AQ151" s="325"/>
      <c r="AR151" s="325"/>
      <c r="AS151" s="327"/>
      <c r="AT151" s="327"/>
      <c r="AU151" s="337"/>
      <c r="AV151" s="337"/>
      <c r="AW151" s="203"/>
      <c r="AX151" s="203"/>
      <c r="AY151" s="130"/>
      <c r="AZ151" s="131"/>
      <c r="BA151" s="207"/>
      <c r="BB151" s="145"/>
      <c r="BC151" s="145"/>
      <c r="BD151" s="145"/>
      <c r="BE151" s="145"/>
      <c r="BF151" s="145"/>
      <c r="BG151" s="145"/>
      <c r="BH151" s="145"/>
    </row>
    <row r="152" spans="1:60" ht="63.75" hidden="1" customHeight="1" x14ac:dyDescent="0.2">
      <c r="A152" s="324">
        <v>48</v>
      </c>
      <c r="B152" s="324" t="s">
        <v>185</v>
      </c>
      <c r="C152" s="325" t="str">
        <f>+VLOOKUP(B152,$A$568:$B$606,2,0)</f>
        <v>EDGAR ALONSON SAZALAR MARIN</v>
      </c>
      <c r="D152" s="336" t="s">
        <v>150</v>
      </c>
      <c r="E152" s="325"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324" t="s">
        <v>265</v>
      </c>
      <c r="G152" s="203" t="s">
        <v>260</v>
      </c>
      <c r="H152" s="203" t="s">
        <v>37</v>
      </c>
      <c r="I152" s="128" t="s">
        <v>1108</v>
      </c>
      <c r="J152" s="324" t="s">
        <v>105</v>
      </c>
      <c r="K152" s="324" t="s">
        <v>1116</v>
      </c>
      <c r="L152" s="324" t="s">
        <v>1117</v>
      </c>
      <c r="M152" s="324" t="s">
        <v>1118</v>
      </c>
      <c r="N152" s="324" t="s">
        <v>127</v>
      </c>
      <c r="O152" s="332">
        <f t="shared" ref="O152" si="602">IF(N152="ALTA",5,IF(N152="MEDIO ALTA",4,IF(N152="MEDIA",3,IF(N152="MEDIO BAJA",2,IF(N152="BAJA",1,0)))))</f>
        <v>1</v>
      </c>
      <c r="P152" s="324" t="s">
        <v>208</v>
      </c>
      <c r="Q152" s="332">
        <f t="shared" ref="Q152" si="603">IF(P152="ALTO",5,IF(P152="MEDIO-ALTO",4,IF(P152="MEDIO",3,IF(P152="MEDIO-BAJO",2,IF(P152="BAJO",1,0)))))</f>
        <v>2</v>
      </c>
      <c r="R152" s="332">
        <f t="shared" ref="R152" si="604">Q152*O152</f>
        <v>2</v>
      </c>
      <c r="S152" s="128" t="s">
        <v>386</v>
      </c>
      <c r="T152" s="129">
        <f t="shared" si="550"/>
        <v>4</v>
      </c>
      <c r="U152" s="325">
        <f t="shared" si="463"/>
        <v>4</v>
      </c>
      <c r="V152" s="325">
        <f t="shared" si="464"/>
        <v>2.4</v>
      </c>
      <c r="W152" s="203" t="s">
        <v>1124</v>
      </c>
      <c r="X152" s="324">
        <f t="shared" ref="X152" si="605">IF(S152="No_existen",5*$X$10,Y152*$X$10)</f>
        <v>0.15000000000000002</v>
      </c>
      <c r="Y152" s="329">
        <f t="shared" si="466"/>
        <v>3</v>
      </c>
      <c r="Z152" s="206">
        <f t="shared" si="551"/>
        <v>2</v>
      </c>
      <c r="AA152" s="203" t="s">
        <v>319</v>
      </c>
      <c r="AB152" s="203"/>
      <c r="AC152" s="329">
        <f t="shared" ref="AC152" si="606">IF(S152="No_existen",5*$AC$10,AD152*$AC$10)</f>
        <v>0.15</v>
      </c>
      <c r="AD152" s="325">
        <f t="shared" si="468"/>
        <v>1</v>
      </c>
      <c r="AE152" s="202">
        <f t="shared" si="552"/>
        <v>1</v>
      </c>
      <c r="AF152" s="203" t="s">
        <v>295</v>
      </c>
      <c r="AG152" s="203" t="s">
        <v>1127</v>
      </c>
      <c r="AH152" s="329">
        <f t="shared" ref="AH152" si="607">IF(S152="No_existen",5*$AH$10,AI152*$AH$10)</f>
        <v>0.1</v>
      </c>
      <c r="AI152" s="325">
        <f t="shared" si="470"/>
        <v>1</v>
      </c>
      <c r="AJ152" s="202">
        <f t="shared" si="553"/>
        <v>1</v>
      </c>
      <c r="AK152" s="203" t="s">
        <v>292</v>
      </c>
      <c r="AL152" s="203" t="s">
        <v>307</v>
      </c>
      <c r="AM152" s="329">
        <f t="shared" ref="AM152" si="608">IF(S152="No_existen",5*$AM$10,AN152*$AM$10)</f>
        <v>0.1</v>
      </c>
      <c r="AN152" s="325">
        <f t="shared" ref="AN152" si="609">ROUND(AVERAGEIF(AO152:AO154,"&gt;0"),0)</f>
        <v>1</v>
      </c>
      <c r="AO152" s="202">
        <f t="shared" si="473"/>
        <v>1</v>
      </c>
      <c r="AP152" s="203" t="s">
        <v>614</v>
      </c>
      <c r="AQ152" s="325">
        <f t="shared" ref="AQ152" si="610">ROUND(AVERAGE(U152,Y152,AD152,AI152,AN152),0)</f>
        <v>2</v>
      </c>
      <c r="AR152" s="325" t="str">
        <f t="shared" ref="AR152" si="611">IF(AQ152&lt;1.5,"FUERTE",IF(AND(AQ152&gt;=1.5,AQ152&lt;2.5),"ACEPTABLE",IF(AQ152&gt;=5,"INEXISTENTE","DÉBIL")))</f>
        <v>ACEPTABLE</v>
      </c>
      <c r="AS152" s="327">
        <f t="shared" ref="AS152" si="612">IF(R152=0,0,ROUND((R152*AQ152),0))</f>
        <v>4</v>
      </c>
      <c r="AT152" s="327" t="str">
        <f t="shared" ref="AT152" si="613">IF(AS152&gt;=36,"GRAVE", IF(AS152&lt;=10, "LEVE", "MODERADO"))</f>
        <v>LEVE</v>
      </c>
      <c r="AU152" s="334" t="s">
        <v>1129</v>
      </c>
      <c r="AV152" s="335">
        <v>0</v>
      </c>
      <c r="AW152" s="203" t="s">
        <v>89</v>
      </c>
      <c r="AX152" s="203"/>
      <c r="AY152" s="130"/>
      <c r="AZ152" s="131"/>
      <c r="BA152" s="207"/>
      <c r="BB152" s="145"/>
      <c r="BC152" s="145"/>
      <c r="BD152" s="145"/>
      <c r="BE152" s="145"/>
      <c r="BF152" s="145"/>
      <c r="BG152" s="145"/>
      <c r="BH152" s="145"/>
    </row>
    <row r="153" spans="1:60" ht="63.75" hidden="1" customHeight="1" x14ac:dyDescent="0.2">
      <c r="A153" s="324"/>
      <c r="B153" s="324"/>
      <c r="C153" s="325"/>
      <c r="D153" s="336"/>
      <c r="E153" s="325"/>
      <c r="F153" s="324"/>
      <c r="G153" s="203" t="s">
        <v>260</v>
      </c>
      <c r="H153" s="203" t="s">
        <v>34</v>
      </c>
      <c r="I153" s="128" t="s">
        <v>1109</v>
      </c>
      <c r="J153" s="324"/>
      <c r="K153" s="324"/>
      <c r="L153" s="324"/>
      <c r="M153" s="324"/>
      <c r="N153" s="324"/>
      <c r="O153" s="332"/>
      <c r="P153" s="324"/>
      <c r="Q153" s="332"/>
      <c r="R153" s="332"/>
      <c r="S153" s="128" t="s">
        <v>386</v>
      </c>
      <c r="T153" s="129">
        <f t="shared" si="550"/>
        <v>4</v>
      </c>
      <c r="U153" s="325"/>
      <c r="V153" s="325"/>
      <c r="W153" s="203" t="s">
        <v>1125</v>
      </c>
      <c r="X153" s="324"/>
      <c r="Y153" s="329"/>
      <c r="Z153" s="206">
        <f t="shared" si="551"/>
        <v>4</v>
      </c>
      <c r="AA153" s="203" t="s">
        <v>318</v>
      </c>
      <c r="AB153" s="203"/>
      <c r="AC153" s="329"/>
      <c r="AD153" s="325"/>
      <c r="AE153" s="202">
        <f t="shared" si="552"/>
        <v>1</v>
      </c>
      <c r="AF153" s="203" t="s">
        <v>295</v>
      </c>
      <c r="AG153" s="203" t="s">
        <v>1127</v>
      </c>
      <c r="AH153" s="329"/>
      <c r="AI153" s="325"/>
      <c r="AJ153" s="202">
        <f t="shared" si="553"/>
        <v>1</v>
      </c>
      <c r="AK153" s="203" t="s">
        <v>292</v>
      </c>
      <c r="AL153" s="203" t="s">
        <v>299</v>
      </c>
      <c r="AM153" s="329"/>
      <c r="AN153" s="325"/>
      <c r="AO153" s="202">
        <f t="shared" si="473"/>
        <v>1</v>
      </c>
      <c r="AP153" s="203" t="s">
        <v>614</v>
      </c>
      <c r="AQ153" s="325"/>
      <c r="AR153" s="325"/>
      <c r="AS153" s="327"/>
      <c r="AT153" s="327"/>
      <c r="AU153" s="334"/>
      <c r="AV153" s="334"/>
      <c r="AW153" s="203" t="s">
        <v>89</v>
      </c>
      <c r="AX153" s="203"/>
      <c r="AY153" s="130"/>
      <c r="AZ153" s="131"/>
      <c r="BA153" s="207"/>
      <c r="BB153" s="145"/>
      <c r="BC153" s="145"/>
      <c r="BD153" s="145"/>
      <c r="BE153" s="145"/>
      <c r="BF153" s="145"/>
      <c r="BG153" s="145"/>
      <c r="BH153" s="145"/>
    </row>
    <row r="154" spans="1:60" ht="63.75" hidden="1" customHeight="1" x14ac:dyDescent="0.2">
      <c r="A154" s="324"/>
      <c r="B154" s="324"/>
      <c r="C154" s="325"/>
      <c r="D154" s="336"/>
      <c r="E154" s="325"/>
      <c r="F154" s="324"/>
      <c r="G154" s="203" t="s">
        <v>260</v>
      </c>
      <c r="H154" s="203" t="s">
        <v>34</v>
      </c>
      <c r="I154" s="128" t="s">
        <v>1110</v>
      </c>
      <c r="J154" s="324"/>
      <c r="K154" s="324"/>
      <c r="L154" s="324"/>
      <c r="M154" s="324"/>
      <c r="N154" s="324"/>
      <c r="O154" s="332"/>
      <c r="P154" s="324"/>
      <c r="Q154" s="332"/>
      <c r="R154" s="332"/>
      <c r="S154" s="128"/>
      <c r="T154" s="129">
        <f t="shared" si="550"/>
        <v>0</v>
      </c>
      <c r="U154" s="325"/>
      <c r="V154" s="325"/>
      <c r="W154" s="203"/>
      <c r="X154" s="324"/>
      <c r="Y154" s="329"/>
      <c r="Z154" s="206">
        <f t="shared" si="551"/>
        <v>0</v>
      </c>
      <c r="AA154" s="203"/>
      <c r="AB154" s="203"/>
      <c r="AC154" s="329"/>
      <c r="AD154" s="325"/>
      <c r="AE154" s="202">
        <f t="shared" si="552"/>
        <v>0</v>
      </c>
      <c r="AF154" s="203"/>
      <c r="AG154" s="203"/>
      <c r="AH154" s="329"/>
      <c r="AI154" s="325"/>
      <c r="AJ154" s="202">
        <f t="shared" si="553"/>
        <v>0</v>
      </c>
      <c r="AK154" s="203"/>
      <c r="AL154" s="203"/>
      <c r="AM154" s="329"/>
      <c r="AN154" s="325"/>
      <c r="AO154" s="202">
        <f t="shared" si="473"/>
        <v>0</v>
      </c>
      <c r="AP154" s="203"/>
      <c r="AQ154" s="325"/>
      <c r="AR154" s="325"/>
      <c r="AS154" s="327"/>
      <c r="AT154" s="327"/>
      <c r="AU154" s="334"/>
      <c r="AV154" s="334"/>
      <c r="AW154" s="203" t="s">
        <v>89</v>
      </c>
      <c r="AX154" s="203"/>
      <c r="AY154" s="130"/>
      <c r="AZ154" s="131"/>
      <c r="BA154" s="207"/>
      <c r="BB154" s="145"/>
      <c r="BC154" s="145"/>
      <c r="BD154" s="145"/>
      <c r="BE154" s="145"/>
      <c r="BF154" s="145"/>
      <c r="BG154" s="145"/>
      <c r="BH154" s="145"/>
    </row>
    <row r="155" spans="1:60" ht="63.75" hidden="1" customHeight="1" x14ac:dyDescent="0.2">
      <c r="A155" s="324">
        <v>49</v>
      </c>
      <c r="B155" s="324" t="s">
        <v>185</v>
      </c>
      <c r="C155" s="325" t="str">
        <f>+VLOOKUP(B155,$A$568:$B$606,2,0)</f>
        <v>EDGAR ALONSON SAZALAR MARIN</v>
      </c>
      <c r="D155" s="336" t="s">
        <v>164</v>
      </c>
      <c r="E155" s="325"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324" t="s">
        <v>265</v>
      </c>
      <c r="G155" s="203" t="s">
        <v>261</v>
      </c>
      <c r="H155" s="203" t="s">
        <v>262</v>
      </c>
      <c r="I155" s="203" t="s">
        <v>1111</v>
      </c>
      <c r="J155" s="324" t="s">
        <v>107</v>
      </c>
      <c r="K155" s="324" t="s">
        <v>1119</v>
      </c>
      <c r="L155" s="324" t="s">
        <v>1120</v>
      </c>
      <c r="M155" s="324" t="s">
        <v>1121</v>
      </c>
      <c r="N155" s="324" t="s">
        <v>147</v>
      </c>
      <c r="O155" s="332">
        <f t="shared" ref="O155" si="614">IF(N155="ALTA",5,IF(N155="MEDIO ALTA",4,IF(N155="MEDIA",3,IF(N155="MEDIO BAJA",2,IF(N155="BAJA",1,0)))))</f>
        <v>2</v>
      </c>
      <c r="P155" s="324" t="s">
        <v>141</v>
      </c>
      <c r="Q155" s="332">
        <f t="shared" ref="Q155" si="615">IF(P155="ALTO",5,IF(P155="MEDIO-ALTO",4,IF(P155="MEDIO",3,IF(P155="MEDIO-BAJO",2,IF(P155="BAJO",1,0)))))</f>
        <v>1</v>
      </c>
      <c r="R155" s="332">
        <f t="shared" ref="R155" si="616">Q155*O155</f>
        <v>2</v>
      </c>
      <c r="S155" s="128" t="s">
        <v>386</v>
      </c>
      <c r="T155" s="129">
        <f t="shared" si="550"/>
        <v>4</v>
      </c>
      <c r="U155" s="325">
        <f t="shared" si="463"/>
        <v>4</v>
      </c>
      <c r="V155" s="325">
        <f t="shared" si="464"/>
        <v>2.4</v>
      </c>
      <c r="W155" s="203" t="s">
        <v>1126</v>
      </c>
      <c r="X155" s="324">
        <f t="shared" ref="X155" si="617">IF(S155="No_existen",5*$X$10,Y155*$X$10)</f>
        <v>0.1</v>
      </c>
      <c r="Y155" s="329">
        <f t="shared" si="466"/>
        <v>2</v>
      </c>
      <c r="Z155" s="206">
        <f t="shared" si="551"/>
        <v>2</v>
      </c>
      <c r="AA155" s="203" t="s">
        <v>319</v>
      </c>
      <c r="AB155" s="203"/>
      <c r="AC155" s="329">
        <f t="shared" ref="AC155" si="618">IF(S155="No_existen",5*$AC$10,AD155*$AC$10)</f>
        <v>0.15</v>
      </c>
      <c r="AD155" s="325">
        <f t="shared" si="468"/>
        <v>1</v>
      </c>
      <c r="AE155" s="202">
        <f t="shared" si="552"/>
        <v>1</v>
      </c>
      <c r="AF155" s="203" t="s">
        <v>295</v>
      </c>
      <c r="AG155" s="203" t="s">
        <v>1127</v>
      </c>
      <c r="AH155" s="329">
        <f t="shared" ref="AH155" si="619">IF(S155="No_existen",5*$AH$10,AI155*$AH$10)</f>
        <v>0.1</v>
      </c>
      <c r="AI155" s="325">
        <f t="shared" si="470"/>
        <v>1</v>
      </c>
      <c r="AJ155" s="202">
        <f t="shared" si="553"/>
        <v>1</v>
      </c>
      <c r="AK155" s="203" t="s">
        <v>292</v>
      </c>
      <c r="AL155" s="203" t="s">
        <v>299</v>
      </c>
      <c r="AM155" s="329">
        <f t="shared" ref="AM155" si="620">IF(S155="No_existen",5*$AM$10,AN155*$AM$10)</f>
        <v>0.1</v>
      </c>
      <c r="AN155" s="325">
        <f t="shared" ref="AN155" si="621">ROUND(AVERAGEIF(AO155:AO157,"&gt;0"),0)</f>
        <v>1</v>
      </c>
      <c r="AO155" s="202">
        <f t="shared" si="473"/>
        <v>1</v>
      </c>
      <c r="AP155" s="203" t="s">
        <v>614</v>
      </c>
      <c r="AQ155" s="325">
        <f t="shared" ref="AQ155" si="622">ROUND(AVERAGE(U155,Y155,AD155,AI155,AN155),0)</f>
        <v>2</v>
      </c>
      <c r="AR155" s="325" t="str">
        <f t="shared" ref="AR155" si="623">IF(AQ155&lt;1.5,"FUERTE",IF(AND(AQ155&gt;=1.5,AQ155&lt;2.5),"ACEPTABLE",IF(AQ155&gt;=5,"INEXISTENTE","DÉBIL")))</f>
        <v>ACEPTABLE</v>
      </c>
      <c r="AS155" s="327">
        <f t="shared" ref="AS155" si="624">IF(R155=0,0,ROUND((R155*AQ155),0))</f>
        <v>4</v>
      </c>
      <c r="AT155" s="327" t="str">
        <f t="shared" ref="AT155" si="625">IF(AS155&gt;=36,"GRAVE", IF(AS155&lt;=10, "LEVE", "MODERADO"))</f>
        <v>LEVE</v>
      </c>
      <c r="AU155" s="334" t="s">
        <v>1130</v>
      </c>
      <c r="AV155" s="335">
        <v>0.01</v>
      </c>
      <c r="AW155" s="203" t="s">
        <v>89</v>
      </c>
      <c r="AX155" s="203"/>
      <c r="AY155" s="130"/>
      <c r="AZ155" s="131"/>
      <c r="BA155" s="207"/>
      <c r="BB155" s="145"/>
      <c r="BC155" s="145"/>
      <c r="BD155" s="145"/>
      <c r="BE155" s="145"/>
      <c r="BF155" s="145"/>
      <c r="BG155" s="145"/>
      <c r="BH155" s="145"/>
    </row>
    <row r="156" spans="1:60" ht="63.75" hidden="1" customHeight="1" x14ac:dyDescent="0.2">
      <c r="A156" s="324"/>
      <c r="B156" s="324"/>
      <c r="C156" s="325"/>
      <c r="D156" s="336"/>
      <c r="E156" s="325"/>
      <c r="F156" s="324"/>
      <c r="G156" s="203" t="s">
        <v>261</v>
      </c>
      <c r="H156" s="203" t="s">
        <v>41</v>
      </c>
      <c r="I156" s="203" t="s">
        <v>1112</v>
      </c>
      <c r="J156" s="324"/>
      <c r="K156" s="324"/>
      <c r="L156" s="324"/>
      <c r="M156" s="324"/>
      <c r="N156" s="324"/>
      <c r="O156" s="332"/>
      <c r="P156" s="324"/>
      <c r="Q156" s="332"/>
      <c r="R156" s="332"/>
      <c r="S156" s="128"/>
      <c r="T156" s="129">
        <f t="shared" si="550"/>
        <v>0</v>
      </c>
      <c r="U156" s="325"/>
      <c r="V156" s="325"/>
      <c r="W156" s="203"/>
      <c r="X156" s="324"/>
      <c r="Y156" s="329"/>
      <c r="Z156" s="206">
        <f t="shared" si="551"/>
        <v>0</v>
      </c>
      <c r="AA156" s="203"/>
      <c r="AB156" s="203"/>
      <c r="AC156" s="329"/>
      <c r="AD156" s="325"/>
      <c r="AE156" s="202">
        <f t="shared" si="552"/>
        <v>0</v>
      </c>
      <c r="AF156" s="203"/>
      <c r="AG156" s="203"/>
      <c r="AH156" s="329"/>
      <c r="AI156" s="325"/>
      <c r="AJ156" s="202">
        <f t="shared" si="553"/>
        <v>0</v>
      </c>
      <c r="AK156" s="203"/>
      <c r="AL156" s="203"/>
      <c r="AM156" s="329"/>
      <c r="AN156" s="325"/>
      <c r="AO156" s="202">
        <f t="shared" si="473"/>
        <v>0</v>
      </c>
      <c r="AP156" s="203"/>
      <c r="AQ156" s="325"/>
      <c r="AR156" s="325"/>
      <c r="AS156" s="327"/>
      <c r="AT156" s="327"/>
      <c r="AU156" s="334"/>
      <c r="AV156" s="334"/>
      <c r="AW156" s="203" t="s">
        <v>89</v>
      </c>
      <c r="AX156" s="203"/>
      <c r="AY156" s="130"/>
      <c r="AZ156" s="131"/>
      <c r="BA156" s="207"/>
      <c r="BB156" s="145"/>
      <c r="BC156" s="145"/>
      <c r="BD156" s="145"/>
      <c r="BE156" s="145"/>
      <c r="BF156" s="145"/>
      <c r="BG156" s="145"/>
      <c r="BH156" s="145"/>
    </row>
    <row r="157" spans="1:60" ht="63.75" hidden="1" customHeight="1" x14ac:dyDescent="0.2">
      <c r="A157" s="324"/>
      <c r="B157" s="324"/>
      <c r="C157" s="325"/>
      <c r="D157" s="336"/>
      <c r="E157" s="325"/>
      <c r="F157" s="324"/>
      <c r="G157" s="203" t="s">
        <v>260</v>
      </c>
      <c r="H157" s="203" t="s">
        <v>38</v>
      </c>
      <c r="I157" s="203" t="s">
        <v>1113</v>
      </c>
      <c r="J157" s="324"/>
      <c r="K157" s="324"/>
      <c r="L157" s="324"/>
      <c r="M157" s="324"/>
      <c r="N157" s="324"/>
      <c r="O157" s="332"/>
      <c r="P157" s="324"/>
      <c r="Q157" s="332"/>
      <c r="R157" s="332"/>
      <c r="S157" s="128"/>
      <c r="T157" s="129">
        <f t="shared" si="550"/>
        <v>0</v>
      </c>
      <c r="U157" s="325"/>
      <c r="V157" s="325"/>
      <c r="W157" s="203"/>
      <c r="X157" s="324"/>
      <c r="Y157" s="329"/>
      <c r="Z157" s="206">
        <f t="shared" si="551"/>
        <v>0</v>
      </c>
      <c r="AA157" s="203"/>
      <c r="AB157" s="203"/>
      <c r="AC157" s="329"/>
      <c r="AD157" s="325"/>
      <c r="AE157" s="202">
        <f t="shared" si="552"/>
        <v>0</v>
      </c>
      <c r="AF157" s="203"/>
      <c r="AG157" s="203"/>
      <c r="AH157" s="329"/>
      <c r="AI157" s="325"/>
      <c r="AJ157" s="202">
        <f t="shared" si="553"/>
        <v>0</v>
      </c>
      <c r="AK157" s="203"/>
      <c r="AL157" s="203"/>
      <c r="AM157" s="329"/>
      <c r="AN157" s="325"/>
      <c r="AO157" s="202">
        <f t="shared" si="473"/>
        <v>0</v>
      </c>
      <c r="AP157" s="203"/>
      <c r="AQ157" s="325"/>
      <c r="AR157" s="325"/>
      <c r="AS157" s="327"/>
      <c r="AT157" s="327"/>
      <c r="AU157" s="334"/>
      <c r="AV157" s="334"/>
      <c r="AW157" s="203" t="s">
        <v>89</v>
      </c>
      <c r="AX157" s="203"/>
      <c r="AY157" s="130"/>
      <c r="AZ157" s="131"/>
      <c r="BA157" s="207"/>
      <c r="BB157" s="145"/>
      <c r="BC157" s="145"/>
      <c r="BD157" s="145"/>
      <c r="BE157" s="145"/>
      <c r="BF157" s="145"/>
      <c r="BG157" s="145"/>
      <c r="BH157" s="145"/>
    </row>
    <row r="158" spans="1:60" ht="63.75" customHeight="1" x14ac:dyDescent="0.2">
      <c r="A158" s="324">
        <v>50</v>
      </c>
      <c r="B158" s="324" t="s">
        <v>250</v>
      </c>
      <c r="C158" s="325" t="str">
        <f>+VLOOKUP(B158,$A$568:$B$606,2,0)</f>
        <v>JOSE LUIS TRISTANCHO REYES</v>
      </c>
      <c r="D158" s="336" t="s">
        <v>167</v>
      </c>
      <c r="E158" s="325"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324" t="s">
        <v>265</v>
      </c>
      <c r="G158" s="203" t="s">
        <v>260</v>
      </c>
      <c r="H158" s="203" t="s">
        <v>37</v>
      </c>
      <c r="I158" s="203" t="s">
        <v>1133</v>
      </c>
      <c r="J158" s="324" t="s">
        <v>142</v>
      </c>
      <c r="K158" s="337" t="s">
        <v>1142</v>
      </c>
      <c r="L158" s="337" t="s">
        <v>1143</v>
      </c>
      <c r="M158" s="337" t="s">
        <v>1144</v>
      </c>
      <c r="N158" s="324" t="s">
        <v>127</v>
      </c>
      <c r="O158" s="332">
        <f t="shared" ref="O158" si="626">IF(N158="ALTA",5,IF(N158="MEDIO ALTA",4,IF(N158="MEDIA",3,IF(N158="MEDIO BAJA",2,IF(N158="BAJA",1,0)))))</f>
        <v>1</v>
      </c>
      <c r="P158" s="324" t="s">
        <v>140</v>
      </c>
      <c r="Q158" s="332">
        <f t="shared" ref="Q158" si="627">IF(P158="ALTO",5,IF(P158="MEDIO-ALTO",4,IF(P158="MEDIO",3,IF(P158="MEDIO-BAJO",2,IF(P158="BAJO",1,0)))))</f>
        <v>3</v>
      </c>
      <c r="R158" s="332">
        <f t="shared" ref="R158" si="628">Q158*O158</f>
        <v>3</v>
      </c>
      <c r="S158" s="128" t="s">
        <v>315</v>
      </c>
      <c r="T158" s="129">
        <f t="shared" si="550"/>
        <v>1</v>
      </c>
      <c r="U158" s="325">
        <f t="shared" si="463"/>
        <v>1</v>
      </c>
      <c r="V158" s="325">
        <f t="shared" si="464"/>
        <v>0.6</v>
      </c>
      <c r="W158" s="203" t="s">
        <v>1163</v>
      </c>
      <c r="X158" s="324">
        <f t="shared" ref="X158" si="629">IF(S158="No_existen",5*$X$10,Y158*$X$10)</f>
        <v>0.2</v>
      </c>
      <c r="Y158" s="329">
        <f t="shared" si="466"/>
        <v>4</v>
      </c>
      <c r="Z158" s="206">
        <f t="shared" si="551"/>
        <v>4</v>
      </c>
      <c r="AA158" s="203" t="s">
        <v>318</v>
      </c>
      <c r="AB158" s="203"/>
      <c r="AC158" s="329">
        <f t="shared" ref="AC158" si="630">IF(S158="No_existen",5*$AC$10,AD158*$AC$10)</f>
        <v>0.15</v>
      </c>
      <c r="AD158" s="325">
        <f t="shared" si="468"/>
        <v>1</v>
      </c>
      <c r="AE158" s="202">
        <f t="shared" si="552"/>
        <v>1</v>
      </c>
      <c r="AF158" s="203" t="s">
        <v>295</v>
      </c>
      <c r="AG158" s="203" t="s">
        <v>1172</v>
      </c>
      <c r="AH158" s="329">
        <f t="shared" ref="AH158" si="631">IF(S158="No_existen",5*$AH$10,AI158*$AH$10)</f>
        <v>0.1</v>
      </c>
      <c r="AI158" s="325">
        <f t="shared" si="470"/>
        <v>1</v>
      </c>
      <c r="AJ158" s="202">
        <f t="shared" si="553"/>
        <v>1</v>
      </c>
      <c r="AK158" s="203" t="s">
        <v>292</v>
      </c>
      <c r="AL158" s="203" t="s">
        <v>307</v>
      </c>
      <c r="AM158" s="329">
        <f t="shared" ref="AM158" si="632">IF(S158="No_existen",5*$AM$10,AN158*$AM$10)</f>
        <v>0.1</v>
      </c>
      <c r="AN158" s="325">
        <f t="shared" ref="AN158" si="633">ROUND(AVERAGEIF(AO158:AO160,"&gt;0"),0)</f>
        <v>1</v>
      </c>
      <c r="AO158" s="202">
        <f t="shared" si="473"/>
        <v>1</v>
      </c>
      <c r="AP158" s="203" t="s">
        <v>614</v>
      </c>
      <c r="AQ158" s="325">
        <f t="shared" ref="AQ158" si="634">ROUND(AVERAGE(U158,Y158,AD158,AI158,AN158),0)</f>
        <v>2</v>
      </c>
      <c r="AR158" s="325" t="str">
        <f t="shared" ref="AR158" si="635">IF(AQ158&lt;1.5,"FUERTE",IF(AND(AQ158&gt;=1.5,AQ158&lt;2.5),"ACEPTABLE",IF(AQ158&gt;=5,"INEXISTENTE","DÉBIL")))</f>
        <v>ACEPTABLE</v>
      </c>
      <c r="AS158" s="327">
        <f t="shared" ref="AS158" si="636">IF(R158=0,0,ROUND((R158*AQ158),0))</f>
        <v>6</v>
      </c>
      <c r="AT158" s="327" t="str">
        <f t="shared" ref="AT158" si="637">IF(AS158&gt;=36,"GRAVE", IF(AS158&lt;=10, "LEVE", "MODERADO"))</f>
        <v>LEVE</v>
      </c>
      <c r="AU158" s="337" t="s">
        <v>1173</v>
      </c>
      <c r="AV158" s="338">
        <v>0</v>
      </c>
      <c r="AW158" s="203" t="s">
        <v>89</v>
      </c>
      <c r="AX158" s="203"/>
      <c r="AY158" s="130"/>
      <c r="AZ158" s="131"/>
      <c r="BA158" s="207"/>
      <c r="BB158" s="145"/>
      <c r="BC158" s="145"/>
      <c r="BD158" s="145"/>
      <c r="BE158" s="145"/>
      <c r="BF158" s="145"/>
      <c r="BG158" s="145"/>
      <c r="BH158" s="145"/>
    </row>
    <row r="159" spans="1:60" ht="63.75" hidden="1" customHeight="1" x14ac:dyDescent="0.2">
      <c r="A159" s="324"/>
      <c r="B159" s="324"/>
      <c r="C159" s="325"/>
      <c r="D159" s="336"/>
      <c r="E159" s="325"/>
      <c r="F159" s="324"/>
      <c r="G159" s="203" t="s">
        <v>260</v>
      </c>
      <c r="H159" s="203" t="s">
        <v>37</v>
      </c>
      <c r="I159" s="203" t="s">
        <v>1134</v>
      </c>
      <c r="J159" s="324"/>
      <c r="K159" s="337"/>
      <c r="L159" s="337"/>
      <c r="M159" s="337"/>
      <c r="N159" s="324"/>
      <c r="O159" s="332"/>
      <c r="P159" s="324"/>
      <c r="Q159" s="332"/>
      <c r="R159" s="332"/>
      <c r="S159" s="128"/>
      <c r="T159" s="129">
        <f t="shared" si="550"/>
        <v>0</v>
      </c>
      <c r="U159" s="325"/>
      <c r="V159" s="325"/>
      <c r="W159" s="203"/>
      <c r="X159" s="324"/>
      <c r="Y159" s="329"/>
      <c r="Z159" s="206">
        <f t="shared" si="551"/>
        <v>0</v>
      </c>
      <c r="AA159" s="203"/>
      <c r="AB159" s="203"/>
      <c r="AC159" s="329"/>
      <c r="AD159" s="325"/>
      <c r="AE159" s="202">
        <f t="shared" si="552"/>
        <v>0</v>
      </c>
      <c r="AF159" s="203"/>
      <c r="AG159" s="203"/>
      <c r="AH159" s="329"/>
      <c r="AI159" s="325"/>
      <c r="AJ159" s="202">
        <f t="shared" si="553"/>
        <v>0</v>
      </c>
      <c r="AK159" s="203"/>
      <c r="AL159" s="203"/>
      <c r="AM159" s="329"/>
      <c r="AN159" s="325"/>
      <c r="AO159" s="202">
        <f t="shared" si="473"/>
        <v>0</v>
      </c>
      <c r="AP159" s="203"/>
      <c r="AQ159" s="325"/>
      <c r="AR159" s="325"/>
      <c r="AS159" s="327"/>
      <c r="AT159" s="327"/>
      <c r="AU159" s="337"/>
      <c r="AV159" s="337"/>
      <c r="AW159" s="203" t="s">
        <v>89</v>
      </c>
      <c r="AX159" s="203"/>
      <c r="AY159" s="130"/>
      <c r="AZ159" s="131"/>
      <c r="BA159" s="207"/>
      <c r="BB159" s="145"/>
      <c r="BC159" s="145"/>
      <c r="BD159" s="145"/>
      <c r="BE159" s="145"/>
      <c r="BF159" s="145"/>
      <c r="BG159" s="145"/>
      <c r="BH159" s="145"/>
    </row>
    <row r="160" spans="1:60" ht="63.75" hidden="1" customHeight="1" x14ac:dyDescent="0.2">
      <c r="A160" s="324"/>
      <c r="B160" s="324"/>
      <c r="C160" s="325"/>
      <c r="D160" s="336"/>
      <c r="E160" s="325"/>
      <c r="F160" s="324"/>
      <c r="G160" s="203"/>
      <c r="H160" s="203"/>
      <c r="I160" s="128"/>
      <c r="J160" s="324"/>
      <c r="K160" s="337"/>
      <c r="L160" s="337"/>
      <c r="M160" s="337"/>
      <c r="N160" s="324"/>
      <c r="O160" s="332"/>
      <c r="P160" s="324"/>
      <c r="Q160" s="332"/>
      <c r="R160" s="332"/>
      <c r="S160" s="128"/>
      <c r="T160" s="129">
        <f t="shared" si="550"/>
        <v>0</v>
      </c>
      <c r="U160" s="325"/>
      <c r="V160" s="325"/>
      <c r="W160" s="203"/>
      <c r="X160" s="324"/>
      <c r="Y160" s="329"/>
      <c r="Z160" s="206">
        <f t="shared" si="551"/>
        <v>0</v>
      </c>
      <c r="AA160" s="203"/>
      <c r="AB160" s="203"/>
      <c r="AC160" s="329"/>
      <c r="AD160" s="325"/>
      <c r="AE160" s="202">
        <f t="shared" si="552"/>
        <v>0</v>
      </c>
      <c r="AF160" s="203"/>
      <c r="AG160" s="203"/>
      <c r="AH160" s="329"/>
      <c r="AI160" s="325"/>
      <c r="AJ160" s="202">
        <f t="shared" si="553"/>
        <v>0</v>
      </c>
      <c r="AK160" s="203"/>
      <c r="AL160" s="203"/>
      <c r="AM160" s="329"/>
      <c r="AN160" s="325"/>
      <c r="AO160" s="202">
        <f t="shared" si="473"/>
        <v>0</v>
      </c>
      <c r="AP160" s="203"/>
      <c r="AQ160" s="325"/>
      <c r="AR160" s="325"/>
      <c r="AS160" s="327"/>
      <c r="AT160" s="327"/>
      <c r="AU160" s="337"/>
      <c r="AV160" s="337"/>
      <c r="AW160" s="203" t="s">
        <v>89</v>
      </c>
      <c r="AX160" s="203"/>
      <c r="AY160" s="130"/>
      <c r="AZ160" s="131"/>
      <c r="BA160" s="207"/>
      <c r="BB160" s="145"/>
      <c r="BC160" s="145"/>
      <c r="BD160" s="145"/>
      <c r="BE160" s="145"/>
      <c r="BF160" s="145"/>
      <c r="BG160" s="145"/>
      <c r="BH160" s="145"/>
    </row>
    <row r="161" spans="1:60" ht="63.75" customHeight="1" x14ac:dyDescent="0.2">
      <c r="A161" s="324">
        <v>51</v>
      </c>
      <c r="B161" s="324" t="s">
        <v>250</v>
      </c>
      <c r="C161" s="325" t="str">
        <f>+VLOOKUP(B161,$A$568:$B$606,2,0)</f>
        <v>JOSE LUIS TRISTANCHO REYES</v>
      </c>
      <c r="D161" s="336" t="s">
        <v>167</v>
      </c>
      <c r="E161" s="325"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324" t="s">
        <v>265</v>
      </c>
      <c r="G161" s="203" t="s">
        <v>260</v>
      </c>
      <c r="H161" s="203" t="s">
        <v>38</v>
      </c>
      <c r="I161" s="128" t="s">
        <v>1135</v>
      </c>
      <c r="J161" s="324" t="s">
        <v>105</v>
      </c>
      <c r="K161" s="324" t="s">
        <v>1145</v>
      </c>
      <c r="L161" s="324" t="s">
        <v>1146</v>
      </c>
      <c r="M161" s="324" t="s">
        <v>1147</v>
      </c>
      <c r="N161" s="324" t="s">
        <v>127</v>
      </c>
      <c r="O161" s="332">
        <f t="shared" ref="O161" si="638">IF(N161="ALTA",5,IF(N161="MEDIO ALTA",4,IF(N161="MEDIA",3,IF(N161="MEDIO BAJA",2,IF(N161="BAJA",1,0)))))</f>
        <v>1</v>
      </c>
      <c r="P161" s="324" t="s">
        <v>141</v>
      </c>
      <c r="Q161" s="332">
        <f t="shared" ref="Q161" si="639">IF(P161="ALTO",5,IF(P161="MEDIO-ALTO",4,IF(P161="MEDIO",3,IF(P161="MEDIO-BAJO",2,IF(P161="BAJO",1,0)))))</f>
        <v>1</v>
      </c>
      <c r="R161" s="332">
        <f t="shared" ref="R161" si="640">Q161*O161</f>
        <v>1</v>
      </c>
      <c r="S161" s="128" t="s">
        <v>315</v>
      </c>
      <c r="T161" s="129">
        <f t="shared" si="550"/>
        <v>1</v>
      </c>
      <c r="U161" s="325">
        <f t="shared" si="463"/>
        <v>1</v>
      </c>
      <c r="V161" s="325">
        <f t="shared" si="464"/>
        <v>0.6</v>
      </c>
      <c r="W161" s="203" t="s">
        <v>1164</v>
      </c>
      <c r="X161" s="324">
        <f t="shared" ref="X161" si="641">IF(S161="No_existen",5*$X$10,Y161*$X$10)</f>
        <v>0.2</v>
      </c>
      <c r="Y161" s="329">
        <f t="shared" si="466"/>
        <v>4</v>
      </c>
      <c r="Z161" s="206">
        <f t="shared" si="551"/>
        <v>4</v>
      </c>
      <c r="AA161" s="203" t="s">
        <v>318</v>
      </c>
      <c r="AB161" s="203"/>
      <c r="AC161" s="329">
        <f t="shared" ref="AC161" si="642">IF(S161="No_existen",5*$AC$10,AD161*$AC$10)</f>
        <v>0.6</v>
      </c>
      <c r="AD161" s="325">
        <f t="shared" si="468"/>
        <v>4</v>
      </c>
      <c r="AE161" s="202">
        <f t="shared" si="552"/>
        <v>4</v>
      </c>
      <c r="AF161" s="203" t="s">
        <v>294</v>
      </c>
      <c r="AG161" s="203"/>
      <c r="AH161" s="329">
        <f t="shared" ref="AH161" si="643">IF(S161="No_existen",5*$AH$10,AI161*$AH$10)</f>
        <v>0.1</v>
      </c>
      <c r="AI161" s="325">
        <f t="shared" si="470"/>
        <v>1</v>
      </c>
      <c r="AJ161" s="202">
        <f t="shared" si="553"/>
        <v>1</v>
      </c>
      <c r="AK161" s="203" t="s">
        <v>292</v>
      </c>
      <c r="AL161" s="203" t="s">
        <v>307</v>
      </c>
      <c r="AM161" s="329">
        <f t="shared" ref="AM161" si="644">IF(S161="No_existen",5*$AM$10,AN161*$AM$10)</f>
        <v>0.1</v>
      </c>
      <c r="AN161" s="325">
        <f t="shared" ref="AN161" si="645">ROUND(AVERAGEIF(AO161:AO163,"&gt;0"),0)</f>
        <v>1</v>
      </c>
      <c r="AO161" s="202">
        <f t="shared" si="473"/>
        <v>1</v>
      </c>
      <c r="AP161" s="203" t="s">
        <v>614</v>
      </c>
      <c r="AQ161" s="325">
        <f t="shared" ref="AQ161" si="646">ROUND(AVERAGE(U161,Y161,AD161,AI161,AN161),0)</f>
        <v>2</v>
      </c>
      <c r="AR161" s="325" t="str">
        <f t="shared" ref="AR161" si="647">IF(AQ161&lt;1.5,"FUERTE",IF(AND(AQ161&gt;=1.5,AQ161&lt;2.5),"ACEPTABLE",IF(AQ161&gt;=5,"INEXISTENTE","DÉBIL")))</f>
        <v>ACEPTABLE</v>
      </c>
      <c r="AS161" s="327">
        <f t="shared" ref="AS161" si="648">IF(R161=0,0,ROUND((R161*AQ161),0))</f>
        <v>2</v>
      </c>
      <c r="AT161" s="327" t="str">
        <f t="shared" ref="AT161" si="649">IF(AS161&gt;=36,"GRAVE", IF(AS161&lt;=10, "LEVE", "MODERADO"))</f>
        <v>LEVE</v>
      </c>
      <c r="AU161" s="334" t="s">
        <v>1174</v>
      </c>
      <c r="AV161" s="343">
        <v>0</v>
      </c>
      <c r="AW161" s="203" t="s">
        <v>89</v>
      </c>
      <c r="AX161" s="203"/>
      <c r="AY161" s="130"/>
      <c r="AZ161" s="131"/>
      <c r="BA161" s="207"/>
      <c r="BB161" s="145"/>
      <c r="BC161" s="145"/>
      <c r="BD161" s="145"/>
      <c r="BE161" s="145"/>
      <c r="BF161" s="145"/>
      <c r="BG161" s="145"/>
      <c r="BH161" s="145"/>
    </row>
    <row r="162" spans="1:60" ht="63.75" hidden="1" customHeight="1" x14ac:dyDescent="0.2">
      <c r="A162" s="324"/>
      <c r="B162" s="324"/>
      <c r="C162" s="325"/>
      <c r="D162" s="336"/>
      <c r="E162" s="325"/>
      <c r="F162" s="324"/>
      <c r="G162" s="203"/>
      <c r="H162" s="203"/>
      <c r="I162" s="128"/>
      <c r="J162" s="324"/>
      <c r="K162" s="324"/>
      <c r="L162" s="324"/>
      <c r="M162" s="324"/>
      <c r="N162" s="324"/>
      <c r="O162" s="332"/>
      <c r="P162" s="324"/>
      <c r="Q162" s="332"/>
      <c r="R162" s="332"/>
      <c r="S162" s="128"/>
      <c r="T162" s="129">
        <f t="shared" si="550"/>
        <v>0</v>
      </c>
      <c r="U162" s="325"/>
      <c r="V162" s="325"/>
      <c r="W162" s="203"/>
      <c r="X162" s="324"/>
      <c r="Y162" s="329"/>
      <c r="Z162" s="206">
        <f t="shared" si="551"/>
        <v>0</v>
      </c>
      <c r="AA162" s="203"/>
      <c r="AB162" s="203"/>
      <c r="AC162" s="329"/>
      <c r="AD162" s="325"/>
      <c r="AE162" s="202">
        <f t="shared" si="552"/>
        <v>0</v>
      </c>
      <c r="AF162" s="203"/>
      <c r="AG162" s="203"/>
      <c r="AH162" s="329"/>
      <c r="AI162" s="325"/>
      <c r="AJ162" s="202">
        <f t="shared" si="553"/>
        <v>0</v>
      </c>
      <c r="AK162" s="203"/>
      <c r="AL162" s="203"/>
      <c r="AM162" s="329"/>
      <c r="AN162" s="325"/>
      <c r="AO162" s="202">
        <f t="shared" si="473"/>
        <v>0</v>
      </c>
      <c r="AP162" s="203"/>
      <c r="AQ162" s="325"/>
      <c r="AR162" s="325"/>
      <c r="AS162" s="327"/>
      <c r="AT162" s="327"/>
      <c r="AU162" s="334"/>
      <c r="AV162" s="343"/>
      <c r="AW162" s="203" t="s">
        <v>89</v>
      </c>
      <c r="AX162" s="203"/>
      <c r="AY162" s="130"/>
      <c r="AZ162" s="131"/>
      <c r="BA162" s="207"/>
      <c r="BB162" s="145"/>
      <c r="BC162" s="145"/>
      <c r="BD162" s="145"/>
      <c r="BE162" s="145"/>
      <c r="BF162" s="145"/>
      <c r="BG162" s="145"/>
      <c r="BH162" s="145"/>
    </row>
    <row r="163" spans="1:60" ht="63.75" hidden="1" customHeight="1" x14ac:dyDescent="0.2">
      <c r="A163" s="324"/>
      <c r="B163" s="324"/>
      <c r="C163" s="325"/>
      <c r="D163" s="336"/>
      <c r="E163" s="325"/>
      <c r="F163" s="324"/>
      <c r="G163" s="203"/>
      <c r="H163" s="203"/>
      <c r="I163" s="128"/>
      <c r="J163" s="324"/>
      <c r="K163" s="324"/>
      <c r="L163" s="324"/>
      <c r="M163" s="324"/>
      <c r="N163" s="324"/>
      <c r="O163" s="332"/>
      <c r="P163" s="324"/>
      <c r="Q163" s="332"/>
      <c r="R163" s="332"/>
      <c r="S163" s="128"/>
      <c r="T163" s="129">
        <f t="shared" si="550"/>
        <v>0</v>
      </c>
      <c r="U163" s="325"/>
      <c r="V163" s="325"/>
      <c r="W163" s="203"/>
      <c r="X163" s="324"/>
      <c r="Y163" s="329"/>
      <c r="Z163" s="206">
        <f t="shared" si="551"/>
        <v>0</v>
      </c>
      <c r="AA163" s="203"/>
      <c r="AB163" s="203"/>
      <c r="AC163" s="329"/>
      <c r="AD163" s="325"/>
      <c r="AE163" s="202">
        <f t="shared" si="552"/>
        <v>0</v>
      </c>
      <c r="AF163" s="203"/>
      <c r="AG163" s="203"/>
      <c r="AH163" s="329"/>
      <c r="AI163" s="325"/>
      <c r="AJ163" s="202">
        <f t="shared" si="553"/>
        <v>0</v>
      </c>
      <c r="AK163" s="203"/>
      <c r="AL163" s="203"/>
      <c r="AM163" s="329"/>
      <c r="AN163" s="325"/>
      <c r="AO163" s="202">
        <f t="shared" si="473"/>
        <v>0</v>
      </c>
      <c r="AP163" s="203"/>
      <c r="AQ163" s="325"/>
      <c r="AR163" s="325"/>
      <c r="AS163" s="327"/>
      <c r="AT163" s="327"/>
      <c r="AU163" s="334"/>
      <c r="AV163" s="343"/>
      <c r="AW163" s="203" t="s">
        <v>89</v>
      </c>
      <c r="AX163" s="203"/>
      <c r="AY163" s="130"/>
      <c r="AZ163" s="131"/>
      <c r="BA163" s="207"/>
      <c r="BB163" s="145"/>
      <c r="BC163" s="145"/>
      <c r="BD163" s="145"/>
      <c r="BE163" s="145"/>
      <c r="BF163" s="145"/>
      <c r="BG163" s="145"/>
      <c r="BH163" s="145"/>
    </row>
    <row r="164" spans="1:60" ht="63.75" customHeight="1" x14ac:dyDescent="0.2">
      <c r="A164" s="324">
        <v>52</v>
      </c>
      <c r="B164" s="324" t="s">
        <v>250</v>
      </c>
      <c r="C164" s="325" t="str">
        <f>+VLOOKUP(B164,$A$568:$B$606,2,0)</f>
        <v>JOSE LUIS TRISTANCHO REYES</v>
      </c>
      <c r="D164" s="336" t="s">
        <v>167</v>
      </c>
      <c r="E164" s="325"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324" t="s">
        <v>265</v>
      </c>
      <c r="G164" s="203" t="s">
        <v>260</v>
      </c>
      <c r="H164" s="203" t="s">
        <v>37</v>
      </c>
      <c r="I164" s="128" t="s">
        <v>1136</v>
      </c>
      <c r="J164" s="324" t="s">
        <v>105</v>
      </c>
      <c r="K164" s="324" t="s">
        <v>1148</v>
      </c>
      <c r="L164" s="324" t="s">
        <v>1149</v>
      </c>
      <c r="M164" s="324" t="s">
        <v>1147</v>
      </c>
      <c r="N164" s="324" t="s">
        <v>147</v>
      </c>
      <c r="O164" s="332">
        <f t="shared" ref="O164" si="650">IF(N164="ALTA",5,IF(N164="MEDIO ALTA",4,IF(N164="MEDIA",3,IF(N164="MEDIO BAJA",2,IF(N164="BAJA",1,0)))))</f>
        <v>2</v>
      </c>
      <c r="P164" s="324" t="s">
        <v>209</v>
      </c>
      <c r="Q164" s="332">
        <f t="shared" ref="Q164" si="651">IF(P164="ALTO",5,IF(P164="MEDIO-ALTO",4,IF(P164="MEDIO",3,IF(P164="MEDIO-BAJO",2,IF(P164="BAJO",1,0)))))</f>
        <v>4</v>
      </c>
      <c r="R164" s="332">
        <f t="shared" ref="R164" si="652">Q164*O164</f>
        <v>8</v>
      </c>
      <c r="S164" s="128" t="s">
        <v>315</v>
      </c>
      <c r="T164" s="129">
        <f t="shared" si="550"/>
        <v>1</v>
      </c>
      <c r="U164" s="325">
        <f t="shared" ref="U164" si="653">ROUND(AVERAGEIF(T164:T166,"&gt;0"),0)</f>
        <v>1</v>
      </c>
      <c r="V164" s="325">
        <f t="shared" ref="V164" si="654">U164*0.6</f>
        <v>0.6</v>
      </c>
      <c r="W164" s="203" t="s">
        <v>1165</v>
      </c>
      <c r="X164" s="324">
        <f t="shared" ref="X164" si="655">IF(S164="No_existen",5*$X$10,Y164*$X$10)</f>
        <v>0.2</v>
      </c>
      <c r="Y164" s="329">
        <f t="shared" ref="Y164" si="656">ROUND(AVERAGEIF(Z164:Z166,"&gt;0"),0)</f>
        <v>4</v>
      </c>
      <c r="Z164" s="206">
        <f t="shared" si="551"/>
        <v>4</v>
      </c>
      <c r="AA164" s="203" t="s">
        <v>318</v>
      </c>
      <c r="AB164" s="203"/>
      <c r="AC164" s="329">
        <f t="shared" ref="AC164" si="657">IF(S164="No_existen",5*$AC$10,AD164*$AC$10)</f>
        <v>0.6</v>
      </c>
      <c r="AD164" s="325">
        <f t="shared" ref="AD164" si="658">ROUND(AVERAGEIF(AE164:AE166,"&gt;0"),0)</f>
        <v>4</v>
      </c>
      <c r="AE164" s="202">
        <f t="shared" si="552"/>
        <v>4</v>
      </c>
      <c r="AF164" s="203" t="s">
        <v>294</v>
      </c>
      <c r="AG164" s="203"/>
      <c r="AH164" s="329">
        <f t="shared" ref="AH164" si="659">IF(S164="No_existen",5*$AH$10,AI164*$AH$10)</f>
        <v>0.1</v>
      </c>
      <c r="AI164" s="325">
        <f t="shared" ref="AI164" si="660">ROUND(AVERAGEIF(AJ164:AJ166,"&gt;0"),0)</f>
        <v>1</v>
      </c>
      <c r="AJ164" s="202">
        <f t="shared" si="553"/>
        <v>1</v>
      </c>
      <c r="AK164" s="203" t="s">
        <v>292</v>
      </c>
      <c r="AL164" s="203" t="s">
        <v>299</v>
      </c>
      <c r="AM164" s="329">
        <f t="shared" ref="AM164" si="661">IF(S164="No_existen",5*$AM$10,AN164*$AM$10)</f>
        <v>0.1</v>
      </c>
      <c r="AN164" s="325">
        <f t="shared" ref="AN164" si="662">ROUND(AVERAGEIF(AO164:AO166,"&gt;0"),0)</f>
        <v>1</v>
      </c>
      <c r="AO164" s="202">
        <f t="shared" si="473"/>
        <v>1</v>
      </c>
      <c r="AP164" s="203" t="s">
        <v>614</v>
      </c>
      <c r="AQ164" s="325">
        <f t="shared" ref="AQ164" si="663">ROUND(AVERAGE(U164,Y164,AD164,AI164,AN164),0)</f>
        <v>2</v>
      </c>
      <c r="AR164" s="325" t="str">
        <f t="shared" ref="AR164" si="664">IF(AQ164&lt;1.5,"FUERTE",IF(AND(AQ164&gt;=1.5,AQ164&lt;2.5),"ACEPTABLE",IF(AQ164&gt;=5,"INEXISTENTE","DÉBIL")))</f>
        <v>ACEPTABLE</v>
      </c>
      <c r="AS164" s="327">
        <f t="shared" ref="AS164" si="665">IF(R164=0,0,ROUND((R164*AQ164),0))</f>
        <v>16</v>
      </c>
      <c r="AT164" s="327" t="str">
        <f t="shared" ref="AT164" si="666">IF(AS164&gt;=36,"GRAVE", IF(AS164&lt;=10, "LEVE", "MODERADO"))</f>
        <v>MODERADO</v>
      </c>
      <c r="AU164" s="334" t="s">
        <v>1175</v>
      </c>
      <c r="AV164" s="335">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324"/>
      <c r="B165" s="324"/>
      <c r="C165" s="325"/>
      <c r="D165" s="336"/>
      <c r="E165" s="325"/>
      <c r="F165" s="324"/>
      <c r="G165" s="203"/>
      <c r="H165" s="203"/>
      <c r="I165" s="128"/>
      <c r="J165" s="324"/>
      <c r="K165" s="324"/>
      <c r="L165" s="324"/>
      <c r="M165" s="324"/>
      <c r="N165" s="324"/>
      <c r="O165" s="332"/>
      <c r="P165" s="324"/>
      <c r="Q165" s="332"/>
      <c r="R165" s="332"/>
      <c r="S165" s="128"/>
      <c r="T165" s="129">
        <f t="shared" si="550"/>
        <v>0</v>
      </c>
      <c r="U165" s="325"/>
      <c r="V165" s="325"/>
      <c r="W165" s="203"/>
      <c r="X165" s="324"/>
      <c r="Y165" s="329"/>
      <c r="Z165" s="206">
        <f t="shared" si="551"/>
        <v>0</v>
      </c>
      <c r="AA165" s="203"/>
      <c r="AB165" s="203"/>
      <c r="AC165" s="329"/>
      <c r="AD165" s="325"/>
      <c r="AE165" s="202">
        <f t="shared" si="552"/>
        <v>0</v>
      </c>
      <c r="AF165" s="203"/>
      <c r="AG165" s="203"/>
      <c r="AH165" s="329"/>
      <c r="AI165" s="325"/>
      <c r="AJ165" s="202">
        <f t="shared" si="553"/>
        <v>0</v>
      </c>
      <c r="AK165" s="203"/>
      <c r="AL165" s="203"/>
      <c r="AM165" s="329"/>
      <c r="AN165" s="325"/>
      <c r="AO165" s="202">
        <f t="shared" si="473"/>
        <v>0</v>
      </c>
      <c r="AP165" s="203"/>
      <c r="AQ165" s="325"/>
      <c r="AR165" s="325"/>
      <c r="AS165" s="327"/>
      <c r="AT165" s="327"/>
      <c r="AU165" s="334"/>
      <c r="AV165" s="334"/>
      <c r="AW165" s="203"/>
      <c r="AX165" s="203"/>
      <c r="AY165" s="130"/>
      <c r="AZ165" s="131"/>
      <c r="BA165" s="207"/>
      <c r="BB165" s="145"/>
      <c r="BC165" s="145"/>
      <c r="BD165" s="145"/>
      <c r="BE165" s="145"/>
      <c r="BF165" s="145"/>
      <c r="BG165" s="145"/>
      <c r="BH165" s="145"/>
    </row>
    <row r="166" spans="1:60" ht="63.75" hidden="1" customHeight="1" x14ac:dyDescent="0.2">
      <c r="A166" s="324"/>
      <c r="B166" s="324"/>
      <c r="C166" s="325"/>
      <c r="D166" s="336"/>
      <c r="E166" s="325"/>
      <c r="F166" s="324"/>
      <c r="G166" s="203"/>
      <c r="H166" s="203"/>
      <c r="I166" s="128"/>
      <c r="J166" s="324"/>
      <c r="K166" s="324"/>
      <c r="L166" s="324"/>
      <c r="M166" s="324"/>
      <c r="N166" s="324"/>
      <c r="O166" s="332"/>
      <c r="P166" s="324"/>
      <c r="Q166" s="332"/>
      <c r="R166" s="332"/>
      <c r="S166" s="128"/>
      <c r="T166" s="129">
        <f t="shared" si="550"/>
        <v>0</v>
      </c>
      <c r="U166" s="325"/>
      <c r="V166" s="325"/>
      <c r="W166" s="203"/>
      <c r="X166" s="324"/>
      <c r="Y166" s="329"/>
      <c r="Z166" s="206">
        <f t="shared" si="551"/>
        <v>0</v>
      </c>
      <c r="AA166" s="203"/>
      <c r="AB166" s="203"/>
      <c r="AC166" s="329"/>
      <c r="AD166" s="325"/>
      <c r="AE166" s="202">
        <f t="shared" si="552"/>
        <v>0</v>
      </c>
      <c r="AF166" s="203"/>
      <c r="AG166" s="203"/>
      <c r="AH166" s="329"/>
      <c r="AI166" s="325"/>
      <c r="AJ166" s="202">
        <f t="shared" si="553"/>
        <v>0</v>
      </c>
      <c r="AK166" s="203"/>
      <c r="AL166" s="203"/>
      <c r="AM166" s="329"/>
      <c r="AN166" s="325"/>
      <c r="AO166" s="202">
        <f t="shared" si="473"/>
        <v>0</v>
      </c>
      <c r="AP166" s="203"/>
      <c r="AQ166" s="325"/>
      <c r="AR166" s="325"/>
      <c r="AS166" s="327"/>
      <c r="AT166" s="327"/>
      <c r="AU166" s="334"/>
      <c r="AV166" s="334"/>
      <c r="AW166" s="203"/>
      <c r="AX166" s="203"/>
      <c r="AY166" s="130"/>
      <c r="AZ166" s="131"/>
      <c r="BA166" s="207"/>
      <c r="BB166" s="145"/>
      <c r="BC166" s="145"/>
      <c r="BD166" s="145"/>
      <c r="BE166" s="145"/>
      <c r="BF166" s="145"/>
      <c r="BG166" s="145"/>
      <c r="BH166" s="145"/>
    </row>
    <row r="167" spans="1:60" ht="63.75" customHeight="1" x14ac:dyDescent="0.2">
      <c r="A167" s="324">
        <v>53</v>
      </c>
      <c r="B167" s="324" t="s">
        <v>250</v>
      </c>
      <c r="C167" s="325" t="str">
        <f>+VLOOKUP(B167,$A$568:$B$606,2,0)</f>
        <v>JOSE LUIS TRISTANCHO REYES</v>
      </c>
      <c r="D167" s="336" t="s">
        <v>167</v>
      </c>
      <c r="E167" s="325"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324" t="s">
        <v>265</v>
      </c>
      <c r="G167" s="203" t="s">
        <v>260</v>
      </c>
      <c r="H167" s="203" t="s">
        <v>37</v>
      </c>
      <c r="I167" s="209" t="s">
        <v>1137</v>
      </c>
      <c r="J167" s="324" t="s">
        <v>105</v>
      </c>
      <c r="K167" s="337" t="s">
        <v>1150</v>
      </c>
      <c r="L167" s="337" t="s">
        <v>1151</v>
      </c>
      <c r="M167" s="337" t="s">
        <v>1147</v>
      </c>
      <c r="N167" s="324" t="s">
        <v>127</v>
      </c>
      <c r="O167" s="332">
        <f t="shared" ref="O167" si="667">IF(N167="ALTA",5,IF(N167="MEDIO ALTA",4,IF(N167="MEDIA",3,IF(N167="MEDIO BAJA",2,IF(N167="BAJA",1,0)))))</f>
        <v>1</v>
      </c>
      <c r="P167" s="324" t="s">
        <v>209</v>
      </c>
      <c r="Q167" s="332">
        <f t="shared" ref="Q167" si="668">IF(P167="ALTO",5,IF(P167="MEDIO-ALTO",4,IF(P167="MEDIO",3,IF(P167="MEDIO-BAJO",2,IF(P167="BAJO",1,0)))))</f>
        <v>4</v>
      </c>
      <c r="R167" s="332">
        <f t="shared" ref="R167" si="669">Q167*O167</f>
        <v>4</v>
      </c>
      <c r="S167" s="128" t="s">
        <v>315</v>
      </c>
      <c r="T167" s="129">
        <f t="shared" si="550"/>
        <v>1</v>
      </c>
      <c r="U167" s="325">
        <f t="shared" ref="U167:U209" si="670">ROUND(AVERAGEIF(T167:T169,"&gt;0"),0)</f>
        <v>1</v>
      </c>
      <c r="V167" s="325">
        <f t="shared" ref="V167:V209" si="671">U167*0.6</f>
        <v>0.6</v>
      </c>
      <c r="W167" s="203" t="s">
        <v>1166</v>
      </c>
      <c r="X167" s="324">
        <f t="shared" ref="X167" si="672">IF(S167="No_existen",5*$X$10,Y167*$X$10)</f>
        <v>0.2</v>
      </c>
      <c r="Y167" s="329">
        <f t="shared" ref="Y167:Y209" si="673">ROUND(AVERAGEIF(Z167:Z169,"&gt;0"),0)</f>
        <v>4</v>
      </c>
      <c r="Z167" s="206">
        <f t="shared" si="551"/>
        <v>4</v>
      </c>
      <c r="AA167" s="203" t="s">
        <v>318</v>
      </c>
      <c r="AB167" s="203"/>
      <c r="AC167" s="329">
        <f t="shared" ref="AC167" si="674">IF(S167="No_existen",5*$AC$10,AD167*$AC$10)</f>
        <v>0.6</v>
      </c>
      <c r="AD167" s="325">
        <f t="shared" ref="AD167:AD209" si="675">ROUND(AVERAGEIF(AE167:AE169,"&gt;0"),0)</f>
        <v>4</v>
      </c>
      <c r="AE167" s="202">
        <f t="shared" si="552"/>
        <v>4</v>
      </c>
      <c r="AF167" s="203" t="s">
        <v>294</v>
      </c>
      <c r="AG167" s="203"/>
      <c r="AH167" s="329">
        <f t="shared" ref="AH167" si="676">IF(S167="No_existen",5*$AH$10,AI167*$AH$10)</f>
        <v>0.1</v>
      </c>
      <c r="AI167" s="325">
        <f t="shared" ref="AI167:AI209" si="677">ROUND(AVERAGEIF(AJ167:AJ169,"&gt;0"),0)</f>
        <v>1</v>
      </c>
      <c r="AJ167" s="202">
        <f t="shared" si="553"/>
        <v>1</v>
      </c>
      <c r="AK167" s="203" t="s">
        <v>292</v>
      </c>
      <c r="AL167" s="203" t="s">
        <v>307</v>
      </c>
      <c r="AM167" s="329">
        <f t="shared" ref="AM167" si="678">IF(S167="No_existen",5*$AM$10,AN167*$AM$10)</f>
        <v>0.1</v>
      </c>
      <c r="AN167" s="325">
        <f t="shared" ref="AN167" si="679">ROUND(AVERAGEIF(AO167:AO169,"&gt;0"),0)</f>
        <v>1</v>
      </c>
      <c r="AO167" s="202">
        <f t="shared" ref="AO167:AO211" si="680">IF(AP167="Preventivo",1,IF(AP167="Detectivo",4, IF(S167="No_existen",5,0)))</f>
        <v>1</v>
      </c>
      <c r="AP167" s="203" t="s">
        <v>614</v>
      </c>
      <c r="AQ167" s="325">
        <f t="shared" ref="AQ167" si="681">ROUND(AVERAGE(U167,Y167,AD167,AI167,AN167),0)</f>
        <v>2</v>
      </c>
      <c r="AR167" s="325" t="str">
        <f t="shared" ref="AR167" si="682">IF(AQ167&lt;1.5,"FUERTE",IF(AND(AQ167&gt;=1.5,AQ167&lt;2.5),"ACEPTABLE",IF(AQ167&gt;=5,"INEXISTENTE","DÉBIL")))</f>
        <v>ACEPTABLE</v>
      </c>
      <c r="AS167" s="327">
        <f t="shared" ref="AS167" si="683">IF(R167=0,0,ROUND((R167*AQ167),0))</f>
        <v>8</v>
      </c>
      <c r="AT167" s="327" t="str">
        <f t="shared" ref="AT167" si="684">IF(AS167&gt;=36,"GRAVE", IF(AS167&lt;=10, "LEVE", "MODERADO"))</f>
        <v>LEVE</v>
      </c>
      <c r="AU167" s="334" t="s">
        <v>1176</v>
      </c>
      <c r="AV167" s="335">
        <v>0</v>
      </c>
      <c r="AW167" s="203" t="s">
        <v>89</v>
      </c>
      <c r="AX167" s="203"/>
      <c r="AY167" s="130"/>
      <c r="AZ167" s="131"/>
      <c r="BA167" s="207"/>
      <c r="BB167" s="145"/>
      <c r="BC167" s="145"/>
      <c r="BD167" s="145"/>
      <c r="BE167" s="145"/>
      <c r="BF167" s="145"/>
      <c r="BG167" s="145"/>
      <c r="BH167" s="145"/>
    </row>
    <row r="168" spans="1:60" ht="63.75" hidden="1" customHeight="1" x14ac:dyDescent="0.2">
      <c r="A168" s="324"/>
      <c r="B168" s="324"/>
      <c r="C168" s="325"/>
      <c r="D168" s="336"/>
      <c r="E168" s="325"/>
      <c r="F168" s="324"/>
      <c r="G168" s="203"/>
      <c r="H168" s="203"/>
      <c r="I168" s="209"/>
      <c r="J168" s="324"/>
      <c r="K168" s="337"/>
      <c r="L168" s="337"/>
      <c r="M168" s="337"/>
      <c r="N168" s="324"/>
      <c r="O168" s="332"/>
      <c r="P168" s="324"/>
      <c r="Q168" s="332"/>
      <c r="R168" s="332"/>
      <c r="S168" s="128"/>
      <c r="T168" s="129">
        <f t="shared" si="550"/>
        <v>0</v>
      </c>
      <c r="U168" s="325"/>
      <c r="V168" s="325"/>
      <c r="W168" s="203"/>
      <c r="X168" s="324"/>
      <c r="Y168" s="329"/>
      <c r="Z168" s="206">
        <f t="shared" si="551"/>
        <v>0</v>
      </c>
      <c r="AA168" s="203"/>
      <c r="AB168" s="203"/>
      <c r="AC168" s="329"/>
      <c r="AD168" s="325"/>
      <c r="AE168" s="202">
        <f t="shared" si="552"/>
        <v>0</v>
      </c>
      <c r="AF168" s="203"/>
      <c r="AG168" s="203"/>
      <c r="AH168" s="329"/>
      <c r="AI168" s="325"/>
      <c r="AJ168" s="202">
        <f t="shared" si="553"/>
        <v>0</v>
      </c>
      <c r="AK168" s="203"/>
      <c r="AL168" s="203"/>
      <c r="AM168" s="329"/>
      <c r="AN168" s="325"/>
      <c r="AO168" s="202">
        <f t="shared" si="680"/>
        <v>0</v>
      </c>
      <c r="AP168" s="203"/>
      <c r="AQ168" s="325"/>
      <c r="AR168" s="325"/>
      <c r="AS168" s="327"/>
      <c r="AT168" s="327"/>
      <c r="AU168" s="334"/>
      <c r="AV168" s="334"/>
      <c r="AW168" s="203" t="s">
        <v>89</v>
      </c>
      <c r="AX168" s="203"/>
      <c r="AY168" s="130"/>
      <c r="AZ168" s="131"/>
      <c r="BA168" s="207"/>
      <c r="BB168" s="145"/>
      <c r="BC168" s="145"/>
      <c r="BD168" s="145"/>
      <c r="BE168" s="145"/>
      <c r="BF168" s="145"/>
      <c r="BG168" s="145"/>
      <c r="BH168" s="145"/>
    </row>
    <row r="169" spans="1:60" ht="63.75" hidden="1" customHeight="1" x14ac:dyDescent="0.2">
      <c r="A169" s="324"/>
      <c r="B169" s="324"/>
      <c r="C169" s="325"/>
      <c r="D169" s="336"/>
      <c r="E169" s="325"/>
      <c r="F169" s="324"/>
      <c r="G169" s="203"/>
      <c r="H169" s="203"/>
      <c r="I169" s="203"/>
      <c r="J169" s="324"/>
      <c r="K169" s="337"/>
      <c r="L169" s="337"/>
      <c r="M169" s="337"/>
      <c r="N169" s="324"/>
      <c r="O169" s="332"/>
      <c r="P169" s="324"/>
      <c r="Q169" s="332"/>
      <c r="R169" s="332"/>
      <c r="S169" s="128"/>
      <c r="T169" s="129">
        <f t="shared" si="550"/>
        <v>0</v>
      </c>
      <c r="U169" s="325"/>
      <c r="V169" s="325"/>
      <c r="W169" s="203"/>
      <c r="X169" s="324"/>
      <c r="Y169" s="329"/>
      <c r="Z169" s="206">
        <f t="shared" si="551"/>
        <v>0</v>
      </c>
      <c r="AA169" s="203"/>
      <c r="AB169" s="203"/>
      <c r="AC169" s="329"/>
      <c r="AD169" s="325"/>
      <c r="AE169" s="202">
        <f t="shared" si="552"/>
        <v>0</v>
      </c>
      <c r="AF169" s="203"/>
      <c r="AG169" s="203"/>
      <c r="AH169" s="329"/>
      <c r="AI169" s="325"/>
      <c r="AJ169" s="202">
        <f t="shared" si="553"/>
        <v>0</v>
      </c>
      <c r="AK169" s="203"/>
      <c r="AL169" s="203"/>
      <c r="AM169" s="329"/>
      <c r="AN169" s="325"/>
      <c r="AO169" s="202">
        <f t="shared" si="680"/>
        <v>0</v>
      </c>
      <c r="AP169" s="203"/>
      <c r="AQ169" s="325"/>
      <c r="AR169" s="325"/>
      <c r="AS169" s="327"/>
      <c r="AT169" s="327"/>
      <c r="AU169" s="334"/>
      <c r="AV169" s="334"/>
      <c r="AW169" s="203" t="s">
        <v>89</v>
      </c>
      <c r="AX169" s="203"/>
      <c r="AY169" s="130"/>
      <c r="AZ169" s="131"/>
      <c r="BA169" s="207"/>
      <c r="BB169" s="145"/>
      <c r="BC169" s="145"/>
      <c r="BD169" s="145"/>
      <c r="BE169" s="145"/>
      <c r="BF169" s="145"/>
      <c r="BG169" s="145"/>
      <c r="BH169" s="145"/>
    </row>
    <row r="170" spans="1:60" ht="63.75" customHeight="1" x14ac:dyDescent="0.2">
      <c r="A170" s="324">
        <v>54</v>
      </c>
      <c r="B170" s="324" t="s">
        <v>250</v>
      </c>
      <c r="C170" s="325" t="str">
        <f>+VLOOKUP(B170,$A$568:$B$606,2,0)</f>
        <v>JOSE LUIS TRISTANCHO REYES</v>
      </c>
      <c r="D170" s="336" t="s">
        <v>167</v>
      </c>
      <c r="E170" s="325"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324" t="s">
        <v>265</v>
      </c>
      <c r="G170" s="203" t="s">
        <v>260</v>
      </c>
      <c r="H170" s="203" t="s">
        <v>37</v>
      </c>
      <c r="I170" s="203" t="s">
        <v>1138</v>
      </c>
      <c r="J170" s="324" t="s">
        <v>105</v>
      </c>
      <c r="K170" s="324" t="s">
        <v>1152</v>
      </c>
      <c r="L170" s="324" t="s">
        <v>1153</v>
      </c>
      <c r="M170" s="324" t="s">
        <v>1147</v>
      </c>
      <c r="N170" s="324" t="s">
        <v>147</v>
      </c>
      <c r="O170" s="332">
        <f t="shared" ref="O170" si="685">IF(N170="ALTA",5,IF(N170="MEDIO ALTA",4,IF(N170="MEDIA",3,IF(N170="MEDIO BAJA",2,IF(N170="BAJA",1,0)))))</f>
        <v>2</v>
      </c>
      <c r="P170" s="324" t="s">
        <v>209</v>
      </c>
      <c r="Q170" s="332">
        <f t="shared" ref="Q170" si="686">IF(P170="ALTO",5,IF(P170="MEDIO-ALTO",4,IF(P170="MEDIO",3,IF(P170="MEDIO-BAJO",2,IF(P170="BAJO",1,0)))))</f>
        <v>4</v>
      </c>
      <c r="R170" s="332">
        <f t="shared" ref="R170" si="687">Q170*O170</f>
        <v>8</v>
      </c>
      <c r="S170" s="128" t="s">
        <v>315</v>
      </c>
      <c r="T170" s="129">
        <f t="shared" si="550"/>
        <v>1</v>
      </c>
      <c r="U170" s="325">
        <f t="shared" si="670"/>
        <v>1</v>
      </c>
      <c r="V170" s="325">
        <f t="shared" si="671"/>
        <v>0.6</v>
      </c>
      <c r="W170" s="203" t="s">
        <v>1167</v>
      </c>
      <c r="X170" s="324">
        <f t="shared" ref="X170" si="688">IF(S170="No_existen",5*$X$10,Y170*$X$10)</f>
        <v>0.2</v>
      </c>
      <c r="Y170" s="329">
        <f t="shared" si="673"/>
        <v>4</v>
      </c>
      <c r="Z170" s="206">
        <f t="shared" si="551"/>
        <v>4</v>
      </c>
      <c r="AA170" s="203" t="s">
        <v>318</v>
      </c>
      <c r="AB170" s="203"/>
      <c r="AC170" s="329">
        <f t="shared" ref="AC170" si="689">IF(S170="No_existen",5*$AC$10,AD170*$AC$10)</f>
        <v>0.6</v>
      </c>
      <c r="AD170" s="325">
        <f t="shared" si="675"/>
        <v>4</v>
      </c>
      <c r="AE170" s="202">
        <f t="shared" si="552"/>
        <v>4</v>
      </c>
      <c r="AF170" s="203" t="s">
        <v>294</v>
      </c>
      <c r="AG170" s="203"/>
      <c r="AH170" s="329">
        <f t="shared" ref="AH170" si="690">IF(S170="No_existen",5*$AH$10,AI170*$AH$10)</f>
        <v>0.1</v>
      </c>
      <c r="AI170" s="325">
        <f t="shared" si="677"/>
        <v>1</v>
      </c>
      <c r="AJ170" s="202">
        <f t="shared" si="553"/>
        <v>1</v>
      </c>
      <c r="AK170" s="203" t="s">
        <v>292</v>
      </c>
      <c r="AL170" s="203" t="s">
        <v>299</v>
      </c>
      <c r="AM170" s="329">
        <f t="shared" ref="AM170" si="691">IF(S170="No_existen",5*$AM$10,AN170*$AM$10)</f>
        <v>0.1</v>
      </c>
      <c r="AN170" s="325">
        <f t="shared" ref="AN170" si="692">ROUND(AVERAGEIF(AO170:AO172,"&gt;0"),0)</f>
        <v>1</v>
      </c>
      <c r="AO170" s="202">
        <f t="shared" si="680"/>
        <v>1</v>
      </c>
      <c r="AP170" s="203" t="s">
        <v>614</v>
      </c>
      <c r="AQ170" s="325">
        <f t="shared" ref="AQ170" si="693">ROUND(AVERAGE(U170,Y170,AD170,AI170,AN170),0)</f>
        <v>2</v>
      </c>
      <c r="AR170" s="325" t="str">
        <f t="shared" ref="AR170" si="694">IF(AQ170&lt;1.5,"FUERTE",IF(AND(AQ170&gt;=1.5,AQ170&lt;2.5),"ACEPTABLE",IF(AQ170&gt;=5,"INEXISTENTE","DÉBIL")))</f>
        <v>ACEPTABLE</v>
      </c>
      <c r="AS170" s="327">
        <f t="shared" ref="AS170" si="695">IF(R170=0,0,ROUND((R170*AQ170),0))</f>
        <v>16</v>
      </c>
      <c r="AT170" s="327" t="str">
        <f t="shared" ref="AT170" si="696">IF(AS170&gt;=36,"GRAVE", IF(AS170&lt;=10, "LEVE", "MODERADO"))</f>
        <v>MODERADO</v>
      </c>
      <c r="AU170" s="336" t="s">
        <v>1177</v>
      </c>
      <c r="AV170" s="341">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324"/>
      <c r="B171" s="324"/>
      <c r="C171" s="325"/>
      <c r="D171" s="336"/>
      <c r="E171" s="325"/>
      <c r="F171" s="324"/>
      <c r="G171" s="203"/>
      <c r="H171" s="203"/>
      <c r="I171" s="203"/>
      <c r="J171" s="324"/>
      <c r="K171" s="324"/>
      <c r="L171" s="324"/>
      <c r="M171" s="324"/>
      <c r="N171" s="324"/>
      <c r="O171" s="332"/>
      <c r="P171" s="324"/>
      <c r="Q171" s="332"/>
      <c r="R171" s="332"/>
      <c r="S171" s="128"/>
      <c r="T171" s="129">
        <f t="shared" si="550"/>
        <v>0</v>
      </c>
      <c r="U171" s="325"/>
      <c r="V171" s="325"/>
      <c r="W171" s="203"/>
      <c r="X171" s="324"/>
      <c r="Y171" s="329"/>
      <c r="Z171" s="206">
        <f t="shared" si="551"/>
        <v>0</v>
      </c>
      <c r="AA171" s="203"/>
      <c r="AB171" s="203"/>
      <c r="AC171" s="329"/>
      <c r="AD171" s="325"/>
      <c r="AE171" s="202">
        <f t="shared" si="552"/>
        <v>0</v>
      </c>
      <c r="AF171" s="203"/>
      <c r="AG171" s="203"/>
      <c r="AH171" s="329"/>
      <c r="AI171" s="325"/>
      <c r="AJ171" s="202">
        <f t="shared" si="553"/>
        <v>0</v>
      </c>
      <c r="AK171" s="203"/>
      <c r="AL171" s="203"/>
      <c r="AM171" s="329"/>
      <c r="AN171" s="325"/>
      <c r="AO171" s="202">
        <f t="shared" si="680"/>
        <v>0</v>
      </c>
      <c r="AP171" s="203"/>
      <c r="AQ171" s="325"/>
      <c r="AR171" s="325"/>
      <c r="AS171" s="327"/>
      <c r="AT171" s="327"/>
      <c r="AU171" s="336"/>
      <c r="AV171" s="336"/>
      <c r="AW171" s="203"/>
      <c r="AX171" s="203"/>
      <c r="AY171" s="130"/>
      <c r="AZ171" s="131"/>
      <c r="BA171" s="207"/>
      <c r="BB171" s="145"/>
      <c r="BC171" s="145"/>
      <c r="BD171" s="145"/>
      <c r="BE171" s="145"/>
      <c r="BF171" s="145"/>
      <c r="BG171" s="145"/>
      <c r="BH171" s="145"/>
    </row>
    <row r="172" spans="1:60" ht="63.75" hidden="1" customHeight="1" x14ac:dyDescent="0.2">
      <c r="A172" s="324"/>
      <c r="B172" s="324"/>
      <c r="C172" s="325"/>
      <c r="D172" s="336"/>
      <c r="E172" s="325"/>
      <c r="F172" s="324"/>
      <c r="G172" s="203"/>
      <c r="H172" s="203"/>
      <c r="I172" s="203"/>
      <c r="J172" s="324"/>
      <c r="K172" s="324"/>
      <c r="L172" s="324"/>
      <c r="M172" s="324"/>
      <c r="N172" s="324"/>
      <c r="O172" s="332"/>
      <c r="P172" s="324"/>
      <c r="Q172" s="332"/>
      <c r="R172" s="332"/>
      <c r="S172" s="128"/>
      <c r="T172" s="129">
        <f t="shared" si="550"/>
        <v>0</v>
      </c>
      <c r="U172" s="325"/>
      <c r="V172" s="325"/>
      <c r="W172" s="203"/>
      <c r="X172" s="324"/>
      <c r="Y172" s="329"/>
      <c r="Z172" s="206">
        <f t="shared" si="551"/>
        <v>0</v>
      </c>
      <c r="AA172" s="203"/>
      <c r="AB172" s="203"/>
      <c r="AC172" s="329"/>
      <c r="AD172" s="325"/>
      <c r="AE172" s="202">
        <f t="shared" si="552"/>
        <v>0</v>
      </c>
      <c r="AF172" s="203"/>
      <c r="AG172" s="203"/>
      <c r="AH172" s="329"/>
      <c r="AI172" s="325"/>
      <c r="AJ172" s="202">
        <f t="shared" si="553"/>
        <v>0</v>
      </c>
      <c r="AK172" s="203"/>
      <c r="AL172" s="203"/>
      <c r="AM172" s="329"/>
      <c r="AN172" s="325"/>
      <c r="AO172" s="202">
        <f t="shared" si="680"/>
        <v>0</v>
      </c>
      <c r="AP172" s="203"/>
      <c r="AQ172" s="325"/>
      <c r="AR172" s="325"/>
      <c r="AS172" s="327"/>
      <c r="AT172" s="327"/>
      <c r="AU172" s="336"/>
      <c r="AV172" s="336"/>
      <c r="AW172" s="203"/>
      <c r="AX172" s="203"/>
      <c r="AY172" s="130"/>
      <c r="AZ172" s="131"/>
      <c r="BA172" s="207"/>
      <c r="BB172" s="145"/>
      <c r="BC172" s="145"/>
      <c r="BD172" s="145"/>
      <c r="BE172" s="145"/>
      <c r="BF172" s="145"/>
      <c r="BG172" s="145"/>
      <c r="BH172" s="145"/>
    </row>
    <row r="173" spans="1:60" ht="63.75" customHeight="1" x14ac:dyDescent="0.2">
      <c r="A173" s="324">
        <v>55</v>
      </c>
      <c r="B173" s="324" t="s">
        <v>250</v>
      </c>
      <c r="C173" s="325" t="str">
        <f>+VLOOKUP(B173,$A$568:$B$606,2,0)</f>
        <v>JOSE LUIS TRISTANCHO REYES</v>
      </c>
      <c r="D173" s="336" t="s">
        <v>167</v>
      </c>
      <c r="E173" s="325"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324" t="s">
        <v>265</v>
      </c>
      <c r="G173" s="203" t="s">
        <v>260</v>
      </c>
      <c r="H173" s="203" t="s">
        <v>37</v>
      </c>
      <c r="I173" s="203" t="s">
        <v>1139</v>
      </c>
      <c r="J173" s="324" t="s">
        <v>105</v>
      </c>
      <c r="K173" s="324" t="s">
        <v>1154</v>
      </c>
      <c r="L173" s="324" t="s">
        <v>1155</v>
      </c>
      <c r="M173" s="324" t="s">
        <v>1156</v>
      </c>
      <c r="N173" s="324" t="s">
        <v>147</v>
      </c>
      <c r="O173" s="332">
        <f t="shared" ref="O173" si="697">IF(N173="ALTA",5,IF(N173="MEDIO ALTA",4,IF(N173="MEDIA",3,IF(N173="MEDIO BAJA",2,IF(N173="BAJA",1,0)))))</f>
        <v>2</v>
      </c>
      <c r="P173" s="324" t="s">
        <v>141</v>
      </c>
      <c r="Q173" s="332">
        <f t="shared" ref="Q173" si="698">IF(P173="ALTO",5,IF(P173="MEDIO-ALTO",4,IF(P173="MEDIO",3,IF(P173="MEDIO-BAJO",2,IF(P173="BAJO",1,0)))))</f>
        <v>1</v>
      </c>
      <c r="R173" s="332">
        <f t="shared" ref="R173" si="699">Q173*O173</f>
        <v>2</v>
      </c>
      <c r="S173" s="128" t="s">
        <v>315</v>
      </c>
      <c r="T173" s="129">
        <f t="shared" si="550"/>
        <v>1</v>
      </c>
      <c r="U173" s="325">
        <f t="shared" si="670"/>
        <v>1</v>
      </c>
      <c r="V173" s="325">
        <f t="shared" si="671"/>
        <v>0.6</v>
      </c>
      <c r="W173" s="203" t="s">
        <v>1168</v>
      </c>
      <c r="X173" s="324">
        <f t="shared" ref="X173" si="700">IF(S173="No_existen",5*$X$10,Y173*$X$10)</f>
        <v>0.2</v>
      </c>
      <c r="Y173" s="329">
        <f t="shared" si="673"/>
        <v>4</v>
      </c>
      <c r="Z173" s="206">
        <f t="shared" si="551"/>
        <v>4</v>
      </c>
      <c r="AA173" s="203" t="s">
        <v>318</v>
      </c>
      <c r="AB173" s="203"/>
      <c r="AC173" s="329">
        <f t="shared" ref="AC173" si="701">IF(S173="No_existen",5*$AC$10,AD173*$AC$10)</f>
        <v>0.6</v>
      </c>
      <c r="AD173" s="325">
        <f t="shared" si="675"/>
        <v>4</v>
      </c>
      <c r="AE173" s="202">
        <f t="shared" si="552"/>
        <v>4</v>
      </c>
      <c r="AF173" s="203" t="s">
        <v>294</v>
      </c>
      <c r="AG173" s="203"/>
      <c r="AH173" s="329">
        <f t="shared" ref="AH173" si="702">IF(S173="No_existen",5*$AH$10,AI173*$AH$10)</f>
        <v>0.1</v>
      </c>
      <c r="AI173" s="325">
        <f t="shared" si="677"/>
        <v>1</v>
      </c>
      <c r="AJ173" s="202">
        <f t="shared" si="553"/>
        <v>1</v>
      </c>
      <c r="AK173" s="203" t="s">
        <v>292</v>
      </c>
      <c r="AL173" s="203" t="s">
        <v>299</v>
      </c>
      <c r="AM173" s="329">
        <f t="shared" ref="AM173" si="703">IF(S173="No_existen",5*$AM$10,AN173*$AM$10)</f>
        <v>0.1</v>
      </c>
      <c r="AN173" s="325">
        <f t="shared" ref="AN173" si="704">ROUND(AVERAGEIF(AO173:AO175,"&gt;0"),0)</f>
        <v>1</v>
      </c>
      <c r="AO173" s="202">
        <f t="shared" si="680"/>
        <v>1</v>
      </c>
      <c r="AP173" s="203" t="s">
        <v>614</v>
      </c>
      <c r="AQ173" s="325">
        <f t="shared" ref="AQ173" si="705">ROUND(AVERAGE(U173,Y173,AD173,AI173,AN173),0)</f>
        <v>2</v>
      </c>
      <c r="AR173" s="325" t="str">
        <f t="shared" ref="AR173" si="706">IF(AQ173&lt;1.5,"FUERTE",IF(AND(AQ173&gt;=1.5,AQ173&lt;2.5),"ACEPTABLE",IF(AQ173&gt;=5,"INEXISTENTE","DÉBIL")))</f>
        <v>ACEPTABLE</v>
      </c>
      <c r="AS173" s="327">
        <f t="shared" ref="AS173" si="707">IF(R173=0,0,ROUND((R173*AQ173),0))</f>
        <v>4</v>
      </c>
      <c r="AT173" s="327" t="str">
        <f t="shared" ref="AT173" si="708">IF(AS173&gt;=36,"GRAVE", IF(AS173&lt;=10, "LEVE", "MODERADO"))</f>
        <v>LEVE</v>
      </c>
      <c r="AU173" s="336" t="s">
        <v>1178</v>
      </c>
      <c r="AV173" s="341">
        <v>0</v>
      </c>
      <c r="AW173" s="203" t="s">
        <v>89</v>
      </c>
      <c r="AX173" s="203"/>
      <c r="AY173" s="130"/>
      <c r="AZ173" s="131"/>
      <c r="BA173" s="207"/>
      <c r="BB173" s="145"/>
      <c r="BC173" s="145"/>
      <c r="BD173" s="145"/>
      <c r="BE173" s="145"/>
      <c r="BF173" s="145"/>
      <c r="BG173" s="145"/>
      <c r="BH173" s="145"/>
    </row>
    <row r="174" spans="1:60" ht="63.75" hidden="1" customHeight="1" x14ac:dyDescent="0.2">
      <c r="A174" s="324"/>
      <c r="B174" s="324"/>
      <c r="C174" s="325"/>
      <c r="D174" s="336"/>
      <c r="E174" s="325"/>
      <c r="F174" s="324"/>
      <c r="G174" s="203"/>
      <c r="H174" s="203"/>
      <c r="I174" s="203"/>
      <c r="J174" s="324"/>
      <c r="K174" s="324"/>
      <c r="L174" s="324"/>
      <c r="M174" s="324"/>
      <c r="N174" s="324"/>
      <c r="O174" s="332"/>
      <c r="P174" s="324"/>
      <c r="Q174" s="332"/>
      <c r="R174" s="332"/>
      <c r="S174" s="128"/>
      <c r="T174" s="129">
        <f t="shared" si="550"/>
        <v>0</v>
      </c>
      <c r="U174" s="325"/>
      <c r="V174" s="325"/>
      <c r="W174" s="203"/>
      <c r="X174" s="324"/>
      <c r="Y174" s="329"/>
      <c r="Z174" s="206">
        <f t="shared" si="551"/>
        <v>0</v>
      </c>
      <c r="AA174" s="203"/>
      <c r="AB174" s="203"/>
      <c r="AC174" s="329"/>
      <c r="AD174" s="325"/>
      <c r="AE174" s="202">
        <f t="shared" si="552"/>
        <v>0</v>
      </c>
      <c r="AF174" s="203"/>
      <c r="AG174" s="203"/>
      <c r="AH174" s="329"/>
      <c r="AI174" s="325"/>
      <c r="AJ174" s="202">
        <f t="shared" si="553"/>
        <v>0</v>
      </c>
      <c r="AK174" s="203"/>
      <c r="AL174" s="203"/>
      <c r="AM174" s="329"/>
      <c r="AN174" s="325"/>
      <c r="AO174" s="202">
        <f t="shared" si="680"/>
        <v>0</v>
      </c>
      <c r="AP174" s="203"/>
      <c r="AQ174" s="325"/>
      <c r="AR174" s="325"/>
      <c r="AS174" s="327"/>
      <c r="AT174" s="327"/>
      <c r="AU174" s="336"/>
      <c r="AV174" s="336"/>
      <c r="AW174" s="203" t="s">
        <v>89</v>
      </c>
      <c r="AX174" s="203"/>
      <c r="AY174" s="130"/>
      <c r="AZ174" s="131"/>
      <c r="BA174" s="207"/>
      <c r="BB174" s="145"/>
      <c r="BC174" s="145"/>
      <c r="BD174" s="145"/>
      <c r="BE174" s="145"/>
      <c r="BF174" s="145"/>
      <c r="BG174" s="145"/>
      <c r="BH174" s="145"/>
    </row>
    <row r="175" spans="1:60" ht="63.75" hidden="1" customHeight="1" x14ac:dyDescent="0.2">
      <c r="A175" s="324"/>
      <c r="B175" s="324"/>
      <c r="C175" s="325"/>
      <c r="D175" s="336"/>
      <c r="E175" s="325"/>
      <c r="F175" s="324"/>
      <c r="G175" s="203"/>
      <c r="H175" s="203"/>
      <c r="I175" s="203"/>
      <c r="J175" s="324"/>
      <c r="K175" s="324"/>
      <c r="L175" s="324"/>
      <c r="M175" s="324"/>
      <c r="N175" s="324"/>
      <c r="O175" s="332"/>
      <c r="P175" s="324"/>
      <c r="Q175" s="332"/>
      <c r="R175" s="332"/>
      <c r="S175" s="128"/>
      <c r="T175" s="129">
        <f t="shared" si="550"/>
        <v>0</v>
      </c>
      <c r="U175" s="325"/>
      <c r="V175" s="325"/>
      <c r="W175" s="203"/>
      <c r="X175" s="324"/>
      <c r="Y175" s="329"/>
      <c r="Z175" s="206">
        <f t="shared" si="551"/>
        <v>0</v>
      </c>
      <c r="AA175" s="203"/>
      <c r="AB175" s="203"/>
      <c r="AC175" s="329"/>
      <c r="AD175" s="325"/>
      <c r="AE175" s="202">
        <f t="shared" si="552"/>
        <v>0</v>
      </c>
      <c r="AF175" s="203"/>
      <c r="AG175" s="203"/>
      <c r="AH175" s="329"/>
      <c r="AI175" s="325"/>
      <c r="AJ175" s="202">
        <f t="shared" si="553"/>
        <v>0</v>
      </c>
      <c r="AK175" s="203"/>
      <c r="AL175" s="203"/>
      <c r="AM175" s="329"/>
      <c r="AN175" s="325"/>
      <c r="AO175" s="202">
        <f t="shared" si="680"/>
        <v>0</v>
      </c>
      <c r="AP175" s="203"/>
      <c r="AQ175" s="325"/>
      <c r="AR175" s="325"/>
      <c r="AS175" s="327"/>
      <c r="AT175" s="327"/>
      <c r="AU175" s="336"/>
      <c r="AV175" s="336"/>
      <c r="AW175" s="203" t="s">
        <v>89</v>
      </c>
      <c r="AX175" s="203"/>
      <c r="AY175" s="130"/>
      <c r="AZ175" s="131"/>
      <c r="BA175" s="207"/>
      <c r="BB175" s="145"/>
      <c r="BC175" s="145"/>
      <c r="BD175" s="145"/>
      <c r="BE175" s="145"/>
      <c r="BF175" s="145"/>
      <c r="BG175" s="145"/>
      <c r="BH175" s="145"/>
    </row>
    <row r="176" spans="1:60" ht="63.75" customHeight="1" x14ac:dyDescent="0.2">
      <c r="A176" s="324">
        <v>56</v>
      </c>
      <c r="B176" s="324" t="s">
        <v>250</v>
      </c>
      <c r="C176" s="325" t="str">
        <f>+VLOOKUP(B176,$A$568:$B$606,2,0)</f>
        <v>JOSE LUIS TRISTANCHO REYES</v>
      </c>
      <c r="D176" s="336" t="s">
        <v>167</v>
      </c>
      <c r="E176" s="325"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324" t="s">
        <v>265</v>
      </c>
      <c r="G176" s="203" t="s">
        <v>260</v>
      </c>
      <c r="H176" s="203" t="s">
        <v>37</v>
      </c>
      <c r="I176" s="203" t="s">
        <v>1140</v>
      </c>
      <c r="J176" s="324" t="s">
        <v>111</v>
      </c>
      <c r="K176" s="324" t="s">
        <v>1157</v>
      </c>
      <c r="L176" s="324" t="s">
        <v>1158</v>
      </c>
      <c r="M176" s="324" t="s">
        <v>1159</v>
      </c>
      <c r="N176" s="324" t="s">
        <v>127</v>
      </c>
      <c r="O176" s="332">
        <f t="shared" ref="O176" si="709">IF(N176="ALTA",5,IF(N176="MEDIO ALTA",4,IF(N176="MEDIA",3,IF(N176="MEDIO BAJA",2,IF(N176="BAJA",1,0)))))</f>
        <v>1</v>
      </c>
      <c r="P176" s="324" t="s">
        <v>139</v>
      </c>
      <c r="Q176" s="332">
        <f t="shared" ref="Q176" si="710">IF(P176="ALTO",5,IF(P176="MEDIO-ALTO",4,IF(P176="MEDIO",3,IF(P176="MEDIO-BAJO",2,IF(P176="BAJO",1,0)))))</f>
        <v>5</v>
      </c>
      <c r="R176" s="332">
        <f t="shared" ref="R176" si="711">Q176*O176</f>
        <v>5</v>
      </c>
      <c r="S176" s="128" t="s">
        <v>315</v>
      </c>
      <c r="T176" s="129">
        <f t="shared" si="550"/>
        <v>1</v>
      </c>
      <c r="U176" s="325">
        <f t="shared" si="670"/>
        <v>1</v>
      </c>
      <c r="V176" s="325">
        <f t="shared" si="671"/>
        <v>0.6</v>
      </c>
      <c r="W176" s="203" t="s">
        <v>1169</v>
      </c>
      <c r="X176" s="324">
        <f t="shared" ref="X176" si="712">IF(S176="No_existen",5*$X$10,Y176*$X$10)</f>
        <v>0.2</v>
      </c>
      <c r="Y176" s="329">
        <f t="shared" si="673"/>
        <v>4</v>
      </c>
      <c r="Z176" s="206">
        <f t="shared" si="551"/>
        <v>4</v>
      </c>
      <c r="AA176" s="203" t="s">
        <v>318</v>
      </c>
      <c r="AB176" s="203"/>
      <c r="AC176" s="329">
        <f t="shared" ref="AC176" si="713">IF(S176="No_existen",5*$AC$10,AD176*$AC$10)</f>
        <v>0.6</v>
      </c>
      <c r="AD176" s="325">
        <f t="shared" si="675"/>
        <v>4</v>
      </c>
      <c r="AE176" s="202">
        <f t="shared" si="552"/>
        <v>4</v>
      </c>
      <c r="AF176" s="203" t="s">
        <v>294</v>
      </c>
      <c r="AG176" s="203"/>
      <c r="AH176" s="329">
        <f t="shared" ref="AH176" si="714">IF(S176="No_existen",5*$AH$10,AI176*$AH$10)</f>
        <v>0.1</v>
      </c>
      <c r="AI176" s="325">
        <f t="shared" si="677"/>
        <v>1</v>
      </c>
      <c r="AJ176" s="202">
        <f t="shared" si="553"/>
        <v>1</v>
      </c>
      <c r="AK176" s="203" t="s">
        <v>292</v>
      </c>
      <c r="AL176" s="203" t="s">
        <v>299</v>
      </c>
      <c r="AM176" s="329">
        <f t="shared" ref="AM176" si="715">IF(S176="No_existen",5*$AM$10,AN176*$AM$10)</f>
        <v>0.1</v>
      </c>
      <c r="AN176" s="325">
        <f t="shared" ref="AN176" si="716">ROUND(AVERAGEIF(AO176:AO178,"&gt;0"),0)</f>
        <v>1</v>
      </c>
      <c r="AO176" s="202">
        <f t="shared" si="680"/>
        <v>1</v>
      </c>
      <c r="AP176" s="203" t="s">
        <v>614</v>
      </c>
      <c r="AQ176" s="325">
        <f t="shared" ref="AQ176" si="717">ROUND(AVERAGE(U176,Y176,AD176,AI176,AN176),0)</f>
        <v>2</v>
      </c>
      <c r="AR176" s="325" t="str">
        <f t="shared" ref="AR176" si="718">IF(AQ176&lt;1.5,"FUERTE",IF(AND(AQ176&gt;=1.5,AQ176&lt;2.5),"ACEPTABLE",IF(AQ176&gt;=5,"INEXISTENTE","DÉBIL")))</f>
        <v>ACEPTABLE</v>
      </c>
      <c r="AS176" s="327">
        <f t="shared" ref="AS176" si="719">IF(R176=0,0,ROUND((R176*AQ176),0))</f>
        <v>10</v>
      </c>
      <c r="AT176" s="327" t="str">
        <f t="shared" ref="AT176" si="720">IF(AS176&gt;=36,"GRAVE", IF(AS176&lt;=10, "LEVE", "MODERADO"))</f>
        <v>LEVE</v>
      </c>
      <c r="AU176" s="336" t="s">
        <v>1179</v>
      </c>
      <c r="AV176" s="341">
        <v>0</v>
      </c>
      <c r="AW176" s="203" t="s">
        <v>89</v>
      </c>
      <c r="AX176" s="203"/>
      <c r="AY176" s="130"/>
      <c r="AZ176" s="131"/>
      <c r="BA176" s="207"/>
      <c r="BB176" s="145"/>
      <c r="BC176" s="145"/>
      <c r="BD176" s="145"/>
      <c r="BE176" s="145"/>
      <c r="BF176" s="145"/>
      <c r="BG176" s="145"/>
      <c r="BH176" s="145"/>
    </row>
    <row r="177" spans="1:60" ht="63.75" hidden="1" customHeight="1" x14ac:dyDescent="0.2">
      <c r="A177" s="324"/>
      <c r="B177" s="324"/>
      <c r="C177" s="325"/>
      <c r="D177" s="336"/>
      <c r="E177" s="325"/>
      <c r="F177" s="324"/>
      <c r="G177" s="203"/>
      <c r="H177" s="203"/>
      <c r="I177" s="203"/>
      <c r="J177" s="324"/>
      <c r="K177" s="324"/>
      <c r="L177" s="324"/>
      <c r="M177" s="324"/>
      <c r="N177" s="324"/>
      <c r="O177" s="332"/>
      <c r="P177" s="324"/>
      <c r="Q177" s="332"/>
      <c r="R177" s="332"/>
      <c r="S177" s="128"/>
      <c r="T177" s="129">
        <f t="shared" si="550"/>
        <v>0</v>
      </c>
      <c r="U177" s="325"/>
      <c r="V177" s="325"/>
      <c r="W177" s="203"/>
      <c r="X177" s="324"/>
      <c r="Y177" s="329"/>
      <c r="Z177" s="206">
        <f t="shared" si="551"/>
        <v>0</v>
      </c>
      <c r="AA177" s="203"/>
      <c r="AB177" s="203"/>
      <c r="AC177" s="329"/>
      <c r="AD177" s="325"/>
      <c r="AE177" s="202">
        <f t="shared" si="552"/>
        <v>0</v>
      </c>
      <c r="AF177" s="203"/>
      <c r="AG177" s="203"/>
      <c r="AH177" s="329"/>
      <c r="AI177" s="325"/>
      <c r="AJ177" s="202">
        <f t="shared" si="553"/>
        <v>0</v>
      </c>
      <c r="AK177" s="203"/>
      <c r="AL177" s="203"/>
      <c r="AM177" s="329"/>
      <c r="AN177" s="325"/>
      <c r="AO177" s="202">
        <f t="shared" si="680"/>
        <v>0</v>
      </c>
      <c r="AP177" s="203"/>
      <c r="AQ177" s="325"/>
      <c r="AR177" s="325"/>
      <c r="AS177" s="327"/>
      <c r="AT177" s="327"/>
      <c r="AU177" s="336"/>
      <c r="AV177" s="336"/>
      <c r="AW177" s="203" t="s">
        <v>89</v>
      </c>
      <c r="AX177" s="203"/>
      <c r="AY177" s="130"/>
      <c r="AZ177" s="131"/>
      <c r="BA177" s="207"/>
      <c r="BB177" s="145"/>
      <c r="BC177" s="145"/>
      <c r="BD177" s="145"/>
      <c r="BE177" s="145"/>
      <c r="BF177" s="145"/>
      <c r="BG177" s="145"/>
      <c r="BH177" s="145"/>
    </row>
    <row r="178" spans="1:60" ht="63.75" hidden="1" customHeight="1" x14ac:dyDescent="0.2">
      <c r="A178" s="324"/>
      <c r="B178" s="324"/>
      <c r="C178" s="325"/>
      <c r="D178" s="336"/>
      <c r="E178" s="325"/>
      <c r="F178" s="324"/>
      <c r="G178" s="203"/>
      <c r="H178" s="203"/>
      <c r="I178" s="203"/>
      <c r="J178" s="324"/>
      <c r="K178" s="324"/>
      <c r="L178" s="324"/>
      <c r="M178" s="324"/>
      <c r="N178" s="324"/>
      <c r="O178" s="332"/>
      <c r="P178" s="324"/>
      <c r="Q178" s="332"/>
      <c r="R178" s="332"/>
      <c r="S178" s="128"/>
      <c r="T178" s="129">
        <f t="shared" si="550"/>
        <v>0</v>
      </c>
      <c r="U178" s="325"/>
      <c r="V178" s="325"/>
      <c r="W178" s="203"/>
      <c r="X178" s="324"/>
      <c r="Y178" s="329"/>
      <c r="Z178" s="206">
        <f t="shared" si="551"/>
        <v>0</v>
      </c>
      <c r="AA178" s="203"/>
      <c r="AB178" s="203"/>
      <c r="AC178" s="329"/>
      <c r="AD178" s="325"/>
      <c r="AE178" s="202">
        <f t="shared" si="552"/>
        <v>0</v>
      </c>
      <c r="AF178" s="203"/>
      <c r="AG178" s="203"/>
      <c r="AH178" s="329"/>
      <c r="AI178" s="325"/>
      <c r="AJ178" s="202">
        <f t="shared" si="553"/>
        <v>0</v>
      </c>
      <c r="AK178" s="203"/>
      <c r="AL178" s="203"/>
      <c r="AM178" s="329"/>
      <c r="AN178" s="325"/>
      <c r="AO178" s="202">
        <f t="shared" si="680"/>
        <v>0</v>
      </c>
      <c r="AP178" s="203"/>
      <c r="AQ178" s="325"/>
      <c r="AR178" s="325"/>
      <c r="AS178" s="327"/>
      <c r="AT178" s="327"/>
      <c r="AU178" s="336"/>
      <c r="AV178" s="336"/>
      <c r="AW178" s="203" t="s">
        <v>89</v>
      </c>
      <c r="AX178" s="203"/>
      <c r="AY178" s="130"/>
      <c r="AZ178" s="131"/>
      <c r="BA178" s="207"/>
      <c r="BB178" s="145"/>
      <c r="BC178" s="145"/>
      <c r="BD178" s="145"/>
      <c r="BE178" s="145"/>
      <c r="BF178" s="145"/>
      <c r="BG178" s="145"/>
      <c r="BH178" s="145"/>
    </row>
    <row r="179" spans="1:60" ht="63.75" customHeight="1" x14ac:dyDescent="0.2">
      <c r="A179" s="324">
        <v>57</v>
      </c>
      <c r="B179" s="324" t="s">
        <v>250</v>
      </c>
      <c r="C179" s="325" t="str">
        <f>+VLOOKUP(B179,$A$568:$B$606,2,0)</f>
        <v>JOSE LUIS TRISTANCHO REYES</v>
      </c>
      <c r="D179" s="336" t="s">
        <v>167</v>
      </c>
      <c r="E179" s="325"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324" t="s">
        <v>265</v>
      </c>
      <c r="G179" s="203" t="s">
        <v>260</v>
      </c>
      <c r="H179" s="203" t="s">
        <v>34</v>
      </c>
      <c r="I179" s="203" t="s">
        <v>1141</v>
      </c>
      <c r="J179" s="324" t="s">
        <v>142</v>
      </c>
      <c r="K179" s="324" t="s">
        <v>1160</v>
      </c>
      <c r="L179" s="324" t="s">
        <v>1161</v>
      </c>
      <c r="M179" s="324" t="s">
        <v>1162</v>
      </c>
      <c r="N179" s="324" t="s">
        <v>127</v>
      </c>
      <c r="O179" s="332">
        <f t="shared" ref="O179" si="721">IF(N179="ALTA",5,IF(N179="MEDIO ALTA",4,IF(N179="MEDIA",3,IF(N179="MEDIO BAJA",2,IF(N179="BAJA",1,0)))))</f>
        <v>1</v>
      </c>
      <c r="P179" s="324" t="s">
        <v>209</v>
      </c>
      <c r="Q179" s="332">
        <f t="shared" ref="Q179" si="722">IF(P179="ALTO",5,IF(P179="MEDIO-ALTO",4,IF(P179="MEDIO",3,IF(P179="MEDIO-BAJO",2,IF(P179="BAJO",1,0)))))</f>
        <v>4</v>
      </c>
      <c r="R179" s="332">
        <f t="shared" ref="R179" si="723">Q179*O179</f>
        <v>4</v>
      </c>
      <c r="S179" s="128" t="s">
        <v>315</v>
      </c>
      <c r="T179" s="129">
        <f t="shared" si="550"/>
        <v>1</v>
      </c>
      <c r="U179" s="325">
        <f t="shared" si="670"/>
        <v>1</v>
      </c>
      <c r="V179" s="325">
        <f t="shared" si="671"/>
        <v>0.6</v>
      </c>
      <c r="W179" s="203" t="s">
        <v>1170</v>
      </c>
      <c r="X179" s="324">
        <f t="shared" ref="X179" si="724">IF(S179="No_existen",5*$X$10,Y179*$X$10)</f>
        <v>0.2</v>
      </c>
      <c r="Y179" s="329">
        <f t="shared" si="673"/>
        <v>4</v>
      </c>
      <c r="Z179" s="206">
        <f t="shared" si="551"/>
        <v>4</v>
      </c>
      <c r="AA179" s="203" t="s">
        <v>318</v>
      </c>
      <c r="AB179" s="203"/>
      <c r="AC179" s="329">
        <f t="shared" ref="AC179" si="725">IF(S179="No_existen",5*$AC$10,AD179*$AC$10)</f>
        <v>0.15</v>
      </c>
      <c r="AD179" s="325">
        <f t="shared" si="675"/>
        <v>1</v>
      </c>
      <c r="AE179" s="202">
        <f t="shared" si="552"/>
        <v>1</v>
      </c>
      <c r="AF179" s="203" t="s">
        <v>295</v>
      </c>
      <c r="AG179" s="203" t="s">
        <v>1172</v>
      </c>
      <c r="AH179" s="329">
        <f t="shared" ref="AH179" si="726">IF(S179="No_existen",5*$AH$10,AI179*$AH$10)</f>
        <v>0.1</v>
      </c>
      <c r="AI179" s="325">
        <f t="shared" si="677"/>
        <v>1</v>
      </c>
      <c r="AJ179" s="202">
        <f t="shared" si="553"/>
        <v>1</v>
      </c>
      <c r="AK179" s="203" t="s">
        <v>292</v>
      </c>
      <c r="AL179" s="203" t="s">
        <v>307</v>
      </c>
      <c r="AM179" s="329">
        <f t="shared" ref="AM179" si="727">IF(S179="No_existen",5*$AM$10,AN179*$AM$10)</f>
        <v>0.1</v>
      </c>
      <c r="AN179" s="325">
        <f t="shared" ref="AN179" si="728">ROUND(AVERAGEIF(AO179:AO181,"&gt;0"),0)</f>
        <v>1</v>
      </c>
      <c r="AO179" s="202">
        <f t="shared" si="680"/>
        <v>1</v>
      </c>
      <c r="AP179" s="203" t="s">
        <v>614</v>
      </c>
      <c r="AQ179" s="325">
        <f t="shared" ref="AQ179" si="729">ROUND(AVERAGE(U179,Y179,AD179,AI179,AN179),0)</f>
        <v>2</v>
      </c>
      <c r="AR179" s="325" t="str">
        <f t="shared" ref="AR179" si="730">IF(AQ179&lt;1.5,"FUERTE",IF(AND(AQ179&gt;=1.5,AQ179&lt;2.5),"ACEPTABLE",IF(AQ179&gt;=5,"INEXISTENTE","DÉBIL")))</f>
        <v>ACEPTABLE</v>
      </c>
      <c r="AS179" s="327">
        <f t="shared" ref="AS179" si="731">IF(R179=0,0,ROUND((R179*AQ179),0))</f>
        <v>8</v>
      </c>
      <c r="AT179" s="327" t="str">
        <f t="shared" ref="AT179" si="732">IF(AS179&gt;=36,"GRAVE", IF(AS179&lt;=10, "LEVE", "MODERADO"))</f>
        <v>LEVE</v>
      </c>
      <c r="AU179" s="336" t="s">
        <v>1180</v>
      </c>
      <c r="AV179" s="341">
        <v>0</v>
      </c>
      <c r="AW179" s="203" t="s">
        <v>89</v>
      </c>
      <c r="AX179" s="203"/>
      <c r="AY179" s="130"/>
      <c r="AZ179" s="131"/>
      <c r="BA179" s="207"/>
      <c r="BB179" s="145"/>
      <c r="BC179" s="145"/>
      <c r="BD179" s="145"/>
      <c r="BE179" s="145"/>
      <c r="BF179" s="145"/>
      <c r="BG179" s="145"/>
      <c r="BH179" s="145"/>
    </row>
    <row r="180" spans="1:60" ht="63.75" hidden="1" customHeight="1" x14ac:dyDescent="0.2">
      <c r="A180" s="324"/>
      <c r="B180" s="324"/>
      <c r="C180" s="325"/>
      <c r="D180" s="336"/>
      <c r="E180" s="325"/>
      <c r="F180" s="324"/>
      <c r="G180" s="203"/>
      <c r="H180" s="203"/>
      <c r="I180" s="127"/>
      <c r="J180" s="324"/>
      <c r="K180" s="324"/>
      <c r="L180" s="324"/>
      <c r="M180" s="324"/>
      <c r="N180" s="324"/>
      <c r="O180" s="332"/>
      <c r="P180" s="324"/>
      <c r="Q180" s="332"/>
      <c r="R180" s="332"/>
      <c r="S180" s="128" t="s">
        <v>315</v>
      </c>
      <c r="T180" s="129">
        <f t="shared" si="550"/>
        <v>1</v>
      </c>
      <c r="U180" s="325"/>
      <c r="V180" s="325"/>
      <c r="W180" s="203" t="s">
        <v>1171</v>
      </c>
      <c r="X180" s="324"/>
      <c r="Y180" s="329"/>
      <c r="Z180" s="206">
        <f t="shared" si="551"/>
        <v>4</v>
      </c>
      <c r="AA180" s="203" t="s">
        <v>318</v>
      </c>
      <c r="AB180" s="203"/>
      <c r="AC180" s="329"/>
      <c r="AD180" s="325"/>
      <c r="AE180" s="202">
        <f t="shared" si="552"/>
        <v>1</v>
      </c>
      <c r="AF180" s="203" t="s">
        <v>295</v>
      </c>
      <c r="AG180" s="203" t="s">
        <v>1172</v>
      </c>
      <c r="AH180" s="329"/>
      <c r="AI180" s="325"/>
      <c r="AJ180" s="202">
        <f t="shared" si="553"/>
        <v>1</v>
      </c>
      <c r="AK180" s="203" t="s">
        <v>292</v>
      </c>
      <c r="AL180" s="203" t="s">
        <v>307</v>
      </c>
      <c r="AM180" s="329"/>
      <c r="AN180" s="325"/>
      <c r="AO180" s="202">
        <f t="shared" si="680"/>
        <v>1</v>
      </c>
      <c r="AP180" s="203" t="s">
        <v>614</v>
      </c>
      <c r="AQ180" s="325"/>
      <c r="AR180" s="325"/>
      <c r="AS180" s="327"/>
      <c r="AT180" s="327"/>
      <c r="AU180" s="336"/>
      <c r="AV180" s="336"/>
      <c r="AW180" s="203" t="s">
        <v>89</v>
      </c>
      <c r="AX180" s="203"/>
      <c r="AY180" s="130"/>
      <c r="AZ180" s="131"/>
      <c r="BA180" s="207"/>
      <c r="BB180" s="145"/>
      <c r="BC180" s="145"/>
      <c r="BD180" s="145"/>
      <c r="BE180" s="145"/>
      <c r="BF180" s="145"/>
      <c r="BG180" s="145"/>
      <c r="BH180" s="145"/>
    </row>
    <row r="181" spans="1:60" ht="63.75" hidden="1" customHeight="1" x14ac:dyDescent="0.2">
      <c r="A181" s="324"/>
      <c r="B181" s="324"/>
      <c r="C181" s="325"/>
      <c r="D181" s="336"/>
      <c r="E181" s="325"/>
      <c r="F181" s="324"/>
      <c r="G181" s="203"/>
      <c r="H181" s="203"/>
      <c r="I181" s="127"/>
      <c r="J181" s="324"/>
      <c r="K181" s="324"/>
      <c r="L181" s="324"/>
      <c r="M181" s="324"/>
      <c r="N181" s="324"/>
      <c r="O181" s="332"/>
      <c r="P181" s="324"/>
      <c r="Q181" s="332"/>
      <c r="R181" s="332"/>
      <c r="S181" s="128"/>
      <c r="T181" s="129">
        <f t="shared" si="550"/>
        <v>0</v>
      </c>
      <c r="U181" s="325"/>
      <c r="V181" s="325"/>
      <c r="W181" s="203"/>
      <c r="X181" s="324"/>
      <c r="Y181" s="329"/>
      <c r="Z181" s="206">
        <f t="shared" si="551"/>
        <v>0</v>
      </c>
      <c r="AA181" s="203"/>
      <c r="AB181" s="203"/>
      <c r="AC181" s="329"/>
      <c r="AD181" s="325"/>
      <c r="AE181" s="202">
        <f t="shared" si="552"/>
        <v>0</v>
      </c>
      <c r="AF181" s="203"/>
      <c r="AG181" s="203"/>
      <c r="AH181" s="329"/>
      <c r="AI181" s="325"/>
      <c r="AJ181" s="202">
        <f t="shared" si="553"/>
        <v>0</v>
      </c>
      <c r="AK181" s="203"/>
      <c r="AL181" s="203"/>
      <c r="AM181" s="329"/>
      <c r="AN181" s="325"/>
      <c r="AO181" s="202">
        <f t="shared" si="680"/>
        <v>0</v>
      </c>
      <c r="AP181" s="203"/>
      <c r="AQ181" s="325"/>
      <c r="AR181" s="325"/>
      <c r="AS181" s="327"/>
      <c r="AT181" s="327"/>
      <c r="AU181" s="336"/>
      <c r="AV181" s="336"/>
      <c r="AW181" s="203" t="s">
        <v>89</v>
      </c>
      <c r="AX181" s="203"/>
      <c r="AY181" s="130"/>
      <c r="AZ181" s="131"/>
      <c r="BA181" s="207"/>
      <c r="BB181" s="145"/>
      <c r="BC181" s="145"/>
      <c r="BD181" s="145"/>
      <c r="BE181" s="145"/>
      <c r="BF181" s="145"/>
      <c r="BG181" s="145"/>
      <c r="BH181" s="145"/>
    </row>
    <row r="182" spans="1:60" ht="63.75" customHeight="1" x14ac:dyDescent="0.2">
      <c r="A182" s="324">
        <v>58</v>
      </c>
      <c r="B182" s="324" t="s">
        <v>257</v>
      </c>
      <c r="C182" s="325" t="str">
        <f>+VLOOKUP(B182,$A$568:$B$606,2,0)</f>
        <v>DIEGO PAREDES CUERVO</v>
      </c>
      <c r="D182" s="336" t="s">
        <v>167</v>
      </c>
      <c r="E182" s="325"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324" t="s">
        <v>265</v>
      </c>
      <c r="G182" s="203" t="s">
        <v>260</v>
      </c>
      <c r="H182" s="203" t="s">
        <v>34</v>
      </c>
      <c r="I182" s="127" t="s">
        <v>1133</v>
      </c>
      <c r="J182" s="324" t="s">
        <v>142</v>
      </c>
      <c r="K182" s="337" t="s">
        <v>1160</v>
      </c>
      <c r="L182" s="337" t="s">
        <v>1188</v>
      </c>
      <c r="M182" s="337" t="s">
        <v>1162</v>
      </c>
      <c r="N182" s="324" t="s">
        <v>127</v>
      </c>
      <c r="O182" s="332">
        <f t="shared" ref="O182" si="733">IF(N182="ALTA",5,IF(N182="MEDIO ALTA",4,IF(N182="MEDIA",3,IF(N182="MEDIO BAJA",2,IF(N182="BAJA",1,0)))))</f>
        <v>1</v>
      </c>
      <c r="P182" s="324" t="s">
        <v>209</v>
      </c>
      <c r="Q182" s="332">
        <f t="shared" ref="Q182" si="734">IF(P182="ALTO",5,IF(P182="MEDIO-ALTO",4,IF(P182="MEDIO",3,IF(P182="MEDIO-BAJO",2,IF(P182="BAJO",1,0)))))</f>
        <v>4</v>
      </c>
      <c r="R182" s="332">
        <f t="shared" ref="R182" si="735">Q182*O182</f>
        <v>4</v>
      </c>
      <c r="S182" s="128" t="s">
        <v>315</v>
      </c>
      <c r="T182" s="129">
        <f t="shared" si="550"/>
        <v>1</v>
      </c>
      <c r="U182" s="325">
        <f t="shared" si="670"/>
        <v>1</v>
      </c>
      <c r="V182" s="325">
        <f t="shared" si="671"/>
        <v>0.6</v>
      </c>
      <c r="W182" s="203" t="s">
        <v>1214</v>
      </c>
      <c r="X182" s="324">
        <f t="shared" ref="X182" si="736">IF(S182="No_existen",5*$X$10,Y182*$X$10)</f>
        <v>0.2</v>
      </c>
      <c r="Y182" s="329">
        <f t="shared" si="673"/>
        <v>4</v>
      </c>
      <c r="Z182" s="206">
        <f t="shared" si="551"/>
        <v>4</v>
      </c>
      <c r="AA182" s="203" t="s">
        <v>318</v>
      </c>
      <c r="AB182" s="203"/>
      <c r="AC182" s="329">
        <f t="shared" ref="AC182" si="737">IF(S182="No_existen",5*$AC$10,AD182*$AC$10)</f>
        <v>0.15</v>
      </c>
      <c r="AD182" s="325">
        <f t="shared" si="675"/>
        <v>1</v>
      </c>
      <c r="AE182" s="202">
        <f t="shared" si="552"/>
        <v>1</v>
      </c>
      <c r="AF182" s="203" t="s">
        <v>295</v>
      </c>
      <c r="AG182" s="203" t="s">
        <v>1172</v>
      </c>
      <c r="AH182" s="329">
        <f t="shared" ref="AH182" si="738">IF(S182="No_existen",5*$AH$10,AI182*$AH$10)</f>
        <v>0.1</v>
      </c>
      <c r="AI182" s="325">
        <f t="shared" si="677"/>
        <v>1</v>
      </c>
      <c r="AJ182" s="202">
        <f t="shared" si="553"/>
        <v>1</v>
      </c>
      <c r="AK182" s="203" t="s">
        <v>292</v>
      </c>
      <c r="AL182" s="203" t="s">
        <v>299</v>
      </c>
      <c r="AM182" s="329">
        <f t="shared" ref="AM182" si="739">IF(S182="No_existen",5*$AM$10,AN182*$AM$10)</f>
        <v>0.1</v>
      </c>
      <c r="AN182" s="325">
        <f t="shared" ref="AN182" si="740">ROUND(AVERAGEIF(AO182:AO184,"&gt;0"),0)</f>
        <v>1</v>
      </c>
      <c r="AO182" s="202">
        <f t="shared" si="680"/>
        <v>1</v>
      </c>
      <c r="AP182" s="203" t="s">
        <v>614</v>
      </c>
      <c r="AQ182" s="325">
        <f t="shared" ref="AQ182" si="741">ROUND(AVERAGE(U182,Y182,AD182,AI182,AN182),0)</f>
        <v>2</v>
      </c>
      <c r="AR182" s="325" t="str">
        <f t="shared" ref="AR182" si="742">IF(AQ182&lt;1.5,"FUERTE",IF(AND(AQ182&gt;=1.5,AQ182&lt;2.5),"ACEPTABLE",IF(AQ182&gt;=5,"INEXISTENTE","DÉBIL")))</f>
        <v>ACEPTABLE</v>
      </c>
      <c r="AS182" s="327">
        <f t="shared" ref="AS182" si="743">IF(R182=0,0,ROUND((R182*AQ182),0))</f>
        <v>8</v>
      </c>
      <c r="AT182" s="327" t="str">
        <f t="shared" ref="AT182" si="744">IF(AS182&gt;=36,"GRAVE", IF(AS182&lt;=10, "LEVE", "MODERADO"))</f>
        <v>LEVE</v>
      </c>
      <c r="AU182" s="337" t="s">
        <v>1235</v>
      </c>
      <c r="AV182" s="338">
        <v>0</v>
      </c>
      <c r="AW182" s="203" t="s">
        <v>89</v>
      </c>
      <c r="AX182" s="203"/>
      <c r="AY182" s="130"/>
      <c r="AZ182" s="131"/>
      <c r="BA182" s="207"/>
      <c r="BB182" s="145"/>
      <c r="BC182" s="145"/>
      <c r="BD182" s="145"/>
      <c r="BE182" s="145"/>
      <c r="BF182" s="145"/>
      <c r="BG182" s="145"/>
      <c r="BH182" s="145"/>
    </row>
    <row r="183" spans="1:60" ht="63.75" hidden="1" customHeight="1" x14ac:dyDescent="0.2">
      <c r="A183" s="324"/>
      <c r="B183" s="324"/>
      <c r="C183" s="325"/>
      <c r="D183" s="336"/>
      <c r="E183" s="325"/>
      <c r="F183" s="324"/>
      <c r="G183" s="203" t="s">
        <v>260</v>
      </c>
      <c r="H183" s="203" t="s">
        <v>34</v>
      </c>
      <c r="I183" s="127" t="s">
        <v>1182</v>
      </c>
      <c r="J183" s="324"/>
      <c r="K183" s="337"/>
      <c r="L183" s="337"/>
      <c r="M183" s="337"/>
      <c r="N183" s="324"/>
      <c r="O183" s="332"/>
      <c r="P183" s="324"/>
      <c r="Q183" s="332"/>
      <c r="R183" s="332"/>
      <c r="S183" s="128" t="s">
        <v>315</v>
      </c>
      <c r="T183" s="129">
        <f t="shared" si="550"/>
        <v>1</v>
      </c>
      <c r="U183" s="325"/>
      <c r="V183" s="325"/>
      <c r="W183" s="203" t="s">
        <v>1215</v>
      </c>
      <c r="X183" s="324"/>
      <c r="Y183" s="329"/>
      <c r="Z183" s="206">
        <f t="shared" si="551"/>
        <v>4</v>
      </c>
      <c r="AA183" s="203" t="s">
        <v>318</v>
      </c>
      <c r="AB183" s="203"/>
      <c r="AC183" s="329"/>
      <c r="AD183" s="325"/>
      <c r="AE183" s="202">
        <f t="shared" si="552"/>
        <v>1</v>
      </c>
      <c r="AF183" s="203" t="s">
        <v>295</v>
      </c>
      <c r="AG183" s="203" t="s">
        <v>1172</v>
      </c>
      <c r="AH183" s="329"/>
      <c r="AI183" s="325"/>
      <c r="AJ183" s="202">
        <f t="shared" si="553"/>
        <v>1</v>
      </c>
      <c r="AK183" s="203" t="s">
        <v>292</v>
      </c>
      <c r="AL183" s="203" t="s">
        <v>307</v>
      </c>
      <c r="AM183" s="329"/>
      <c r="AN183" s="325"/>
      <c r="AO183" s="202">
        <f t="shared" si="680"/>
        <v>1</v>
      </c>
      <c r="AP183" s="203" t="s">
        <v>614</v>
      </c>
      <c r="AQ183" s="325"/>
      <c r="AR183" s="325"/>
      <c r="AS183" s="327"/>
      <c r="AT183" s="327"/>
      <c r="AU183" s="337"/>
      <c r="AV183" s="337"/>
      <c r="AW183" s="203" t="s">
        <v>89</v>
      </c>
      <c r="AX183" s="203"/>
      <c r="AY183" s="130"/>
      <c r="AZ183" s="131"/>
      <c r="BA183" s="207"/>
      <c r="BB183" s="145"/>
      <c r="BC183" s="145"/>
      <c r="BD183" s="145"/>
      <c r="BE183" s="145"/>
      <c r="BF183" s="145"/>
      <c r="BG183" s="145"/>
      <c r="BH183" s="145"/>
    </row>
    <row r="184" spans="1:60" ht="63.75" hidden="1" customHeight="1" x14ac:dyDescent="0.2">
      <c r="A184" s="324"/>
      <c r="B184" s="324"/>
      <c r="C184" s="325"/>
      <c r="D184" s="336"/>
      <c r="E184" s="325"/>
      <c r="F184" s="324"/>
      <c r="G184" s="203"/>
      <c r="H184" s="203"/>
      <c r="I184" s="128"/>
      <c r="J184" s="324"/>
      <c r="K184" s="337"/>
      <c r="L184" s="337"/>
      <c r="M184" s="337"/>
      <c r="N184" s="324"/>
      <c r="O184" s="332"/>
      <c r="P184" s="324"/>
      <c r="Q184" s="332"/>
      <c r="R184" s="332"/>
      <c r="S184" s="128"/>
      <c r="T184" s="129">
        <f t="shared" si="550"/>
        <v>0</v>
      </c>
      <c r="U184" s="325"/>
      <c r="V184" s="325"/>
      <c r="W184" s="203"/>
      <c r="X184" s="324"/>
      <c r="Y184" s="329"/>
      <c r="Z184" s="206">
        <f t="shared" si="551"/>
        <v>0</v>
      </c>
      <c r="AA184" s="203"/>
      <c r="AB184" s="203"/>
      <c r="AC184" s="329"/>
      <c r="AD184" s="325"/>
      <c r="AE184" s="202">
        <f t="shared" si="552"/>
        <v>0</v>
      </c>
      <c r="AF184" s="203"/>
      <c r="AG184" s="203"/>
      <c r="AH184" s="329"/>
      <c r="AI184" s="325"/>
      <c r="AJ184" s="202">
        <f t="shared" si="553"/>
        <v>0</v>
      </c>
      <c r="AK184" s="203"/>
      <c r="AL184" s="203"/>
      <c r="AM184" s="329"/>
      <c r="AN184" s="325"/>
      <c r="AO184" s="202">
        <f t="shared" si="680"/>
        <v>0</v>
      </c>
      <c r="AP184" s="203"/>
      <c r="AQ184" s="325"/>
      <c r="AR184" s="325"/>
      <c r="AS184" s="327"/>
      <c r="AT184" s="327"/>
      <c r="AU184" s="337"/>
      <c r="AV184" s="337"/>
      <c r="AW184" s="203" t="s">
        <v>89</v>
      </c>
      <c r="AX184" s="203"/>
      <c r="AY184" s="130"/>
      <c r="AZ184" s="131"/>
      <c r="BA184" s="207"/>
      <c r="BB184" s="145"/>
      <c r="BC184" s="145"/>
      <c r="BD184" s="145"/>
      <c r="BE184" s="145"/>
      <c r="BF184" s="145"/>
      <c r="BG184" s="145"/>
      <c r="BH184" s="145"/>
    </row>
    <row r="185" spans="1:60" ht="63.75" customHeight="1" x14ac:dyDescent="0.2">
      <c r="A185" s="324">
        <v>59</v>
      </c>
      <c r="B185" s="324" t="s">
        <v>257</v>
      </c>
      <c r="C185" s="325" t="str">
        <f>+VLOOKUP(B185,$A$568:$B$606,2,0)</f>
        <v>DIEGO PAREDES CUERVO</v>
      </c>
      <c r="D185" s="336" t="s">
        <v>167</v>
      </c>
      <c r="E185" s="325"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324" t="s">
        <v>265</v>
      </c>
      <c r="G185" s="203" t="s">
        <v>260</v>
      </c>
      <c r="H185" s="203" t="s">
        <v>38</v>
      </c>
      <c r="I185" s="128" t="s">
        <v>1135</v>
      </c>
      <c r="J185" s="324" t="s">
        <v>105</v>
      </c>
      <c r="K185" s="324" t="s">
        <v>1189</v>
      </c>
      <c r="L185" s="324" t="s">
        <v>1190</v>
      </c>
      <c r="M185" s="324" t="s">
        <v>1191</v>
      </c>
      <c r="N185" s="324" t="s">
        <v>127</v>
      </c>
      <c r="O185" s="332">
        <f t="shared" ref="O185" si="745">IF(N185="ALTA",5,IF(N185="MEDIO ALTA",4,IF(N185="MEDIA",3,IF(N185="MEDIO BAJA",2,IF(N185="BAJA",1,0)))))</f>
        <v>1</v>
      </c>
      <c r="P185" s="324" t="s">
        <v>208</v>
      </c>
      <c r="Q185" s="332">
        <f t="shared" ref="Q185" si="746">IF(P185="ALTO",5,IF(P185="MEDIO-ALTO",4,IF(P185="MEDIO",3,IF(P185="MEDIO-BAJO",2,IF(P185="BAJO",1,0)))))</f>
        <v>2</v>
      </c>
      <c r="R185" s="332">
        <f t="shared" ref="R185" si="747">Q185*O185</f>
        <v>2</v>
      </c>
      <c r="S185" s="128" t="s">
        <v>315</v>
      </c>
      <c r="T185" s="129">
        <f t="shared" si="550"/>
        <v>1</v>
      </c>
      <c r="U185" s="325">
        <f t="shared" si="670"/>
        <v>1</v>
      </c>
      <c r="V185" s="325">
        <f t="shared" si="671"/>
        <v>0.6</v>
      </c>
      <c r="W185" s="203" t="s">
        <v>1216</v>
      </c>
      <c r="X185" s="324">
        <f t="shared" ref="X185" si="748">IF(S185="No_existen",5*$X$10,Y185*$X$10)</f>
        <v>0.15000000000000002</v>
      </c>
      <c r="Y185" s="329">
        <f t="shared" si="673"/>
        <v>3</v>
      </c>
      <c r="Z185" s="206">
        <f t="shared" si="551"/>
        <v>2</v>
      </c>
      <c r="AA185" s="203" t="s">
        <v>319</v>
      </c>
      <c r="AB185" s="203"/>
      <c r="AC185" s="329">
        <f t="shared" ref="AC185" si="749">IF(S185="No_existen",5*$AC$10,AD185*$AC$10)</f>
        <v>0.15</v>
      </c>
      <c r="AD185" s="325">
        <f t="shared" si="675"/>
        <v>1</v>
      </c>
      <c r="AE185" s="202">
        <f t="shared" si="552"/>
        <v>1</v>
      </c>
      <c r="AF185" s="203" t="s">
        <v>295</v>
      </c>
      <c r="AG185" s="203" t="s">
        <v>1227</v>
      </c>
      <c r="AH185" s="329">
        <f t="shared" ref="AH185" si="750">IF(S185="No_existen",5*$AH$10,AI185*$AH$10)</f>
        <v>0.1</v>
      </c>
      <c r="AI185" s="325">
        <f t="shared" si="677"/>
        <v>1</v>
      </c>
      <c r="AJ185" s="202">
        <f t="shared" si="553"/>
        <v>1</v>
      </c>
      <c r="AK185" s="203" t="s">
        <v>292</v>
      </c>
      <c r="AL185" s="203" t="s">
        <v>306</v>
      </c>
      <c r="AM185" s="329">
        <f t="shared" ref="AM185" si="751">IF(S185="No_existen",5*$AM$10,AN185*$AM$10)</f>
        <v>0.1</v>
      </c>
      <c r="AN185" s="325">
        <f t="shared" ref="AN185" si="752">ROUND(AVERAGEIF(AO185:AO187,"&gt;0"),0)</f>
        <v>1</v>
      </c>
      <c r="AO185" s="202">
        <f t="shared" si="680"/>
        <v>1</v>
      </c>
      <c r="AP185" s="203" t="s">
        <v>614</v>
      </c>
      <c r="AQ185" s="325">
        <f t="shared" ref="AQ185" si="753">ROUND(AVERAGE(U185,Y185,AD185,AI185,AN185),0)</f>
        <v>1</v>
      </c>
      <c r="AR185" s="325" t="str">
        <f t="shared" ref="AR185" si="754">IF(AQ185&lt;1.5,"FUERTE",IF(AND(AQ185&gt;=1.5,AQ185&lt;2.5),"ACEPTABLE",IF(AQ185&gt;=5,"INEXISTENTE","DÉBIL")))</f>
        <v>FUERTE</v>
      </c>
      <c r="AS185" s="327">
        <f t="shared" ref="AS185" si="755">IF(R185=0,0,ROUND((R185*AQ185),0))</f>
        <v>2</v>
      </c>
      <c r="AT185" s="327" t="str">
        <f t="shared" ref="AT185" si="756">IF(AS185&gt;=36,"GRAVE", IF(AS185&lt;=10, "LEVE", "MODERADO"))</f>
        <v>LEVE</v>
      </c>
      <c r="AU185" s="334" t="s">
        <v>1236</v>
      </c>
      <c r="AV185" s="335">
        <v>0</v>
      </c>
      <c r="AW185" s="203" t="s">
        <v>89</v>
      </c>
      <c r="AX185" s="203"/>
      <c r="AY185" s="130"/>
      <c r="AZ185" s="131"/>
      <c r="BA185" s="207"/>
      <c r="BB185" s="145"/>
      <c r="BC185" s="145"/>
      <c r="BD185" s="145"/>
      <c r="BE185" s="145"/>
      <c r="BF185" s="145"/>
      <c r="BG185" s="145"/>
      <c r="BH185" s="145"/>
    </row>
    <row r="186" spans="1:60" ht="63.75" hidden="1" customHeight="1" x14ac:dyDescent="0.2">
      <c r="A186" s="324"/>
      <c r="B186" s="324"/>
      <c r="C186" s="325"/>
      <c r="D186" s="336"/>
      <c r="E186" s="325"/>
      <c r="F186" s="324"/>
      <c r="G186" s="203"/>
      <c r="H186" s="203"/>
      <c r="I186" s="128"/>
      <c r="J186" s="324"/>
      <c r="K186" s="324"/>
      <c r="L186" s="324"/>
      <c r="M186" s="324"/>
      <c r="N186" s="324"/>
      <c r="O186" s="332"/>
      <c r="P186" s="324"/>
      <c r="Q186" s="332"/>
      <c r="R186" s="332"/>
      <c r="S186" s="128" t="s">
        <v>315</v>
      </c>
      <c r="T186" s="129">
        <f t="shared" si="550"/>
        <v>1</v>
      </c>
      <c r="U186" s="325"/>
      <c r="V186" s="325"/>
      <c r="W186" s="203" t="s">
        <v>1217</v>
      </c>
      <c r="X186" s="324"/>
      <c r="Y186" s="329"/>
      <c r="Z186" s="206">
        <f t="shared" si="551"/>
        <v>4</v>
      </c>
      <c r="AA186" s="203" t="s">
        <v>318</v>
      </c>
      <c r="AB186" s="203"/>
      <c r="AC186" s="329"/>
      <c r="AD186" s="325"/>
      <c r="AE186" s="202">
        <f t="shared" si="552"/>
        <v>1</v>
      </c>
      <c r="AF186" s="203" t="s">
        <v>295</v>
      </c>
      <c r="AG186" s="203" t="s">
        <v>1228</v>
      </c>
      <c r="AH186" s="329"/>
      <c r="AI186" s="325"/>
      <c r="AJ186" s="202">
        <f t="shared" si="553"/>
        <v>1</v>
      </c>
      <c r="AK186" s="203" t="s">
        <v>292</v>
      </c>
      <c r="AL186" s="203" t="s">
        <v>307</v>
      </c>
      <c r="AM186" s="329"/>
      <c r="AN186" s="325"/>
      <c r="AO186" s="202">
        <f t="shared" si="680"/>
        <v>1</v>
      </c>
      <c r="AP186" s="203" t="s">
        <v>614</v>
      </c>
      <c r="AQ186" s="325"/>
      <c r="AR186" s="325"/>
      <c r="AS186" s="327"/>
      <c r="AT186" s="327"/>
      <c r="AU186" s="334"/>
      <c r="AV186" s="334"/>
      <c r="AW186" s="203" t="s">
        <v>89</v>
      </c>
      <c r="AX186" s="203"/>
      <c r="AY186" s="130"/>
      <c r="AZ186" s="131"/>
      <c r="BA186" s="207"/>
      <c r="BB186" s="145"/>
      <c r="BC186" s="145"/>
      <c r="BD186" s="145"/>
      <c r="BE186" s="145"/>
      <c r="BF186" s="145"/>
      <c r="BG186" s="145"/>
      <c r="BH186" s="145"/>
    </row>
    <row r="187" spans="1:60" ht="63.75" hidden="1" customHeight="1" x14ac:dyDescent="0.2">
      <c r="A187" s="324"/>
      <c r="B187" s="324"/>
      <c r="C187" s="325"/>
      <c r="D187" s="336"/>
      <c r="E187" s="325"/>
      <c r="F187" s="324"/>
      <c r="G187" s="203"/>
      <c r="H187" s="203"/>
      <c r="I187" s="128"/>
      <c r="J187" s="324"/>
      <c r="K187" s="324"/>
      <c r="L187" s="324"/>
      <c r="M187" s="324"/>
      <c r="N187" s="324"/>
      <c r="O187" s="332"/>
      <c r="P187" s="324"/>
      <c r="Q187" s="332"/>
      <c r="R187" s="332"/>
      <c r="S187" s="128"/>
      <c r="T187" s="129">
        <f t="shared" si="550"/>
        <v>0</v>
      </c>
      <c r="U187" s="325"/>
      <c r="V187" s="325"/>
      <c r="W187" s="203"/>
      <c r="X187" s="324"/>
      <c r="Y187" s="329"/>
      <c r="Z187" s="206">
        <f t="shared" si="551"/>
        <v>0</v>
      </c>
      <c r="AA187" s="203"/>
      <c r="AB187" s="203"/>
      <c r="AC187" s="329"/>
      <c r="AD187" s="325"/>
      <c r="AE187" s="202">
        <f t="shared" si="552"/>
        <v>0</v>
      </c>
      <c r="AF187" s="203"/>
      <c r="AG187" s="203"/>
      <c r="AH187" s="329"/>
      <c r="AI187" s="325"/>
      <c r="AJ187" s="202">
        <f t="shared" si="553"/>
        <v>0</v>
      </c>
      <c r="AK187" s="203"/>
      <c r="AL187" s="203"/>
      <c r="AM187" s="329"/>
      <c r="AN187" s="325"/>
      <c r="AO187" s="202">
        <f t="shared" si="680"/>
        <v>0</v>
      </c>
      <c r="AP187" s="203"/>
      <c r="AQ187" s="325"/>
      <c r="AR187" s="325"/>
      <c r="AS187" s="327"/>
      <c r="AT187" s="327"/>
      <c r="AU187" s="334"/>
      <c r="AV187" s="334"/>
      <c r="AW187" s="203" t="s">
        <v>89</v>
      </c>
      <c r="AX187" s="203"/>
      <c r="AY187" s="130"/>
      <c r="AZ187" s="131"/>
      <c r="BA187" s="207"/>
      <c r="BB187" s="145"/>
      <c r="BC187" s="145"/>
      <c r="BD187" s="145"/>
      <c r="BE187" s="145"/>
      <c r="BF187" s="145"/>
      <c r="BG187" s="145"/>
      <c r="BH187" s="145"/>
    </row>
    <row r="188" spans="1:60" ht="63.75" customHeight="1" x14ac:dyDescent="0.2">
      <c r="A188" s="324">
        <v>60</v>
      </c>
      <c r="B188" s="324" t="s">
        <v>257</v>
      </c>
      <c r="C188" s="325" t="str">
        <f>+VLOOKUP(B188,$A$568:$B$606,2,0)</f>
        <v>DIEGO PAREDES CUERVO</v>
      </c>
      <c r="D188" s="336" t="s">
        <v>167</v>
      </c>
      <c r="E188" s="325"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324" t="s">
        <v>265</v>
      </c>
      <c r="G188" s="203" t="s">
        <v>260</v>
      </c>
      <c r="H188" s="203" t="s">
        <v>37</v>
      </c>
      <c r="I188" s="128" t="s">
        <v>1136</v>
      </c>
      <c r="J188" s="324" t="s">
        <v>105</v>
      </c>
      <c r="K188" s="324" t="s">
        <v>1192</v>
      </c>
      <c r="L188" s="324" t="s">
        <v>1193</v>
      </c>
      <c r="M188" s="324" t="s">
        <v>1194</v>
      </c>
      <c r="N188" s="324" t="s">
        <v>147</v>
      </c>
      <c r="O188" s="332">
        <f t="shared" ref="O188" si="757">IF(N188="ALTA",5,IF(N188="MEDIO ALTA",4,IF(N188="MEDIA",3,IF(N188="MEDIO BAJA",2,IF(N188="BAJA",1,0)))))</f>
        <v>2</v>
      </c>
      <c r="P188" s="324" t="s">
        <v>140</v>
      </c>
      <c r="Q188" s="332">
        <f t="shared" ref="Q188" si="758">IF(P188="ALTO",5,IF(P188="MEDIO-ALTO",4,IF(P188="MEDIO",3,IF(P188="MEDIO-BAJO",2,IF(P188="BAJO",1,0)))))</f>
        <v>3</v>
      </c>
      <c r="R188" s="332">
        <f t="shared" ref="R188" si="759">Q188*O188</f>
        <v>6</v>
      </c>
      <c r="S188" s="128" t="s">
        <v>315</v>
      </c>
      <c r="T188" s="129">
        <f t="shared" si="550"/>
        <v>1</v>
      </c>
      <c r="U188" s="325">
        <f t="shared" si="670"/>
        <v>1</v>
      </c>
      <c r="V188" s="325">
        <f t="shared" si="671"/>
        <v>0.6</v>
      </c>
      <c r="W188" s="203" t="s">
        <v>1218</v>
      </c>
      <c r="X188" s="324">
        <f t="shared" ref="X188" si="760">IF(S188="No_existen",5*$X$10,Y188*$X$10)</f>
        <v>0.1</v>
      </c>
      <c r="Y188" s="329">
        <f t="shared" si="673"/>
        <v>2</v>
      </c>
      <c r="Z188" s="206">
        <f t="shared" si="551"/>
        <v>2</v>
      </c>
      <c r="AA188" s="203" t="s">
        <v>319</v>
      </c>
      <c r="AB188" s="203"/>
      <c r="AC188" s="329">
        <f t="shared" ref="AC188" si="761">IF(S188="No_existen",5*$AC$10,AD188*$AC$10)</f>
        <v>0.15</v>
      </c>
      <c r="AD188" s="325">
        <f t="shared" si="675"/>
        <v>1</v>
      </c>
      <c r="AE188" s="202">
        <f t="shared" si="552"/>
        <v>1</v>
      </c>
      <c r="AF188" s="203" t="s">
        <v>295</v>
      </c>
      <c r="AG188" s="203" t="s">
        <v>1229</v>
      </c>
      <c r="AH188" s="329">
        <f t="shared" ref="AH188" si="762">IF(S188="No_existen",5*$AH$10,AI188*$AH$10)</f>
        <v>0.1</v>
      </c>
      <c r="AI188" s="325">
        <f t="shared" si="677"/>
        <v>1</v>
      </c>
      <c r="AJ188" s="202">
        <f t="shared" si="553"/>
        <v>1</v>
      </c>
      <c r="AK188" s="203" t="s">
        <v>292</v>
      </c>
      <c r="AL188" s="203" t="s">
        <v>300</v>
      </c>
      <c r="AM188" s="329">
        <f t="shared" ref="AM188" si="763">IF(S188="No_existen",5*$AM$10,AN188*$AM$10)</f>
        <v>0.1</v>
      </c>
      <c r="AN188" s="325">
        <f t="shared" ref="AN188" si="764">ROUND(AVERAGEIF(AO188:AO190,"&gt;0"),0)</f>
        <v>1</v>
      </c>
      <c r="AO188" s="202">
        <f t="shared" si="680"/>
        <v>1</v>
      </c>
      <c r="AP188" s="203" t="s">
        <v>614</v>
      </c>
      <c r="AQ188" s="325">
        <f t="shared" ref="AQ188" si="765">ROUND(AVERAGE(U188,Y188,AD188,AI188,AN188),0)</f>
        <v>1</v>
      </c>
      <c r="AR188" s="325" t="str">
        <f t="shared" ref="AR188" si="766">IF(AQ188&lt;1.5,"FUERTE",IF(AND(AQ188&gt;=1.5,AQ188&lt;2.5),"ACEPTABLE",IF(AQ188&gt;=5,"INEXISTENTE","DÉBIL")))</f>
        <v>FUERTE</v>
      </c>
      <c r="AS188" s="327">
        <f t="shared" ref="AS188" si="767">IF(R188=0,0,ROUND((R188*AQ188),0))</f>
        <v>6</v>
      </c>
      <c r="AT188" s="327" t="str">
        <f t="shared" ref="AT188" si="768">IF(AS188&gt;=36,"GRAVE", IF(AS188&lt;=10, "LEVE", "MODERADO"))</f>
        <v>LEVE</v>
      </c>
      <c r="AU188" s="334" t="s">
        <v>1237</v>
      </c>
      <c r="AV188" s="335">
        <v>1</v>
      </c>
      <c r="AW188" s="203" t="s">
        <v>89</v>
      </c>
      <c r="AX188" s="203"/>
      <c r="AY188" s="130"/>
      <c r="AZ188" s="131"/>
      <c r="BA188" s="207"/>
      <c r="BB188" s="145"/>
      <c r="BC188" s="145"/>
      <c r="BD188" s="145"/>
      <c r="BE188" s="145"/>
      <c r="BF188" s="145"/>
      <c r="BG188" s="145"/>
      <c r="BH188" s="145"/>
    </row>
    <row r="189" spans="1:60" ht="63.75" hidden="1" customHeight="1" x14ac:dyDescent="0.2">
      <c r="A189" s="324"/>
      <c r="B189" s="324"/>
      <c r="C189" s="325"/>
      <c r="D189" s="336"/>
      <c r="E189" s="325"/>
      <c r="F189" s="324"/>
      <c r="G189" s="203"/>
      <c r="H189" s="203"/>
      <c r="I189" s="128"/>
      <c r="J189" s="324"/>
      <c r="K189" s="324"/>
      <c r="L189" s="324"/>
      <c r="M189" s="324"/>
      <c r="N189" s="324"/>
      <c r="O189" s="332"/>
      <c r="P189" s="324"/>
      <c r="Q189" s="332"/>
      <c r="R189" s="332"/>
      <c r="S189" s="128"/>
      <c r="T189" s="129">
        <f t="shared" si="550"/>
        <v>0</v>
      </c>
      <c r="U189" s="325"/>
      <c r="V189" s="325"/>
      <c r="W189" s="203"/>
      <c r="X189" s="324"/>
      <c r="Y189" s="329"/>
      <c r="Z189" s="206">
        <f t="shared" si="551"/>
        <v>0</v>
      </c>
      <c r="AA189" s="203"/>
      <c r="AB189" s="203"/>
      <c r="AC189" s="329"/>
      <c r="AD189" s="325"/>
      <c r="AE189" s="202">
        <f t="shared" si="552"/>
        <v>0</v>
      </c>
      <c r="AF189" s="203"/>
      <c r="AG189" s="203"/>
      <c r="AH189" s="329"/>
      <c r="AI189" s="325"/>
      <c r="AJ189" s="202">
        <f t="shared" si="553"/>
        <v>0</v>
      </c>
      <c r="AK189" s="203"/>
      <c r="AL189" s="203"/>
      <c r="AM189" s="329"/>
      <c r="AN189" s="325"/>
      <c r="AO189" s="202">
        <f t="shared" si="680"/>
        <v>0</v>
      </c>
      <c r="AP189" s="203"/>
      <c r="AQ189" s="325"/>
      <c r="AR189" s="325"/>
      <c r="AS189" s="327"/>
      <c r="AT189" s="327"/>
      <c r="AU189" s="334"/>
      <c r="AV189" s="334"/>
      <c r="AW189" s="203" t="s">
        <v>89</v>
      </c>
      <c r="AX189" s="203"/>
      <c r="AY189" s="130"/>
      <c r="AZ189" s="131"/>
      <c r="BA189" s="207"/>
      <c r="BB189" s="145"/>
      <c r="BC189" s="145"/>
      <c r="BD189" s="145"/>
      <c r="BE189" s="145"/>
      <c r="BF189" s="145"/>
      <c r="BG189" s="145"/>
      <c r="BH189" s="145"/>
    </row>
    <row r="190" spans="1:60" ht="63.75" hidden="1" customHeight="1" x14ac:dyDescent="0.2">
      <c r="A190" s="324"/>
      <c r="B190" s="324"/>
      <c r="C190" s="325"/>
      <c r="D190" s="336"/>
      <c r="E190" s="325"/>
      <c r="F190" s="324"/>
      <c r="G190" s="203"/>
      <c r="H190" s="203"/>
      <c r="I190" s="128"/>
      <c r="J190" s="324"/>
      <c r="K190" s="324"/>
      <c r="L190" s="324"/>
      <c r="M190" s="324"/>
      <c r="N190" s="324"/>
      <c r="O190" s="332"/>
      <c r="P190" s="324"/>
      <c r="Q190" s="332"/>
      <c r="R190" s="332"/>
      <c r="S190" s="128"/>
      <c r="T190" s="129">
        <f t="shared" si="550"/>
        <v>0</v>
      </c>
      <c r="U190" s="325"/>
      <c r="V190" s="325"/>
      <c r="W190" s="203"/>
      <c r="X190" s="324"/>
      <c r="Y190" s="329"/>
      <c r="Z190" s="206">
        <f t="shared" si="551"/>
        <v>0</v>
      </c>
      <c r="AA190" s="203"/>
      <c r="AB190" s="203"/>
      <c r="AC190" s="329"/>
      <c r="AD190" s="325"/>
      <c r="AE190" s="202">
        <f t="shared" si="552"/>
        <v>0</v>
      </c>
      <c r="AF190" s="203"/>
      <c r="AG190" s="203"/>
      <c r="AH190" s="329"/>
      <c r="AI190" s="325"/>
      <c r="AJ190" s="202">
        <f t="shared" si="553"/>
        <v>0</v>
      </c>
      <c r="AK190" s="203"/>
      <c r="AL190" s="203"/>
      <c r="AM190" s="329"/>
      <c r="AN190" s="325"/>
      <c r="AO190" s="202">
        <f t="shared" si="680"/>
        <v>0</v>
      </c>
      <c r="AP190" s="203"/>
      <c r="AQ190" s="325"/>
      <c r="AR190" s="325"/>
      <c r="AS190" s="327"/>
      <c r="AT190" s="327"/>
      <c r="AU190" s="334"/>
      <c r="AV190" s="334"/>
      <c r="AW190" s="203" t="s">
        <v>89</v>
      </c>
      <c r="AX190" s="203"/>
      <c r="AY190" s="130"/>
      <c r="AZ190" s="131"/>
      <c r="BA190" s="207"/>
      <c r="BB190" s="145"/>
      <c r="BC190" s="145"/>
      <c r="BD190" s="145"/>
      <c r="BE190" s="145"/>
      <c r="BF190" s="145"/>
      <c r="BG190" s="145"/>
      <c r="BH190" s="145"/>
    </row>
    <row r="191" spans="1:60" ht="63.75" customHeight="1" x14ac:dyDescent="0.2">
      <c r="A191" s="324">
        <v>61</v>
      </c>
      <c r="B191" s="324" t="s">
        <v>257</v>
      </c>
      <c r="C191" s="325" t="str">
        <f>+VLOOKUP(B191,$A$568:$B$606,2,0)</f>
        <v>DIEGO PAREDES CUERVO</v>
      </c>
      <c r="D191" s="336" t="s">
        <v>167</v>
      </c>
      <c r="E191" s="325"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324" t="s">
        <v>265</v>
      </c>
      <c r="G191" s="203" t="s">
        <v>260</v>
      </c>
      <c r="H191" s="203" t="s">
        <v>37</v>
      </c>
      <c r="I191" s="209" t="s">
        <v>1137</v>
      </c>
      <c r="J191" s="324" t="s">
        <v>105</v>
      </c>
      <c r="K191" s="337" t="s">
        <v>1195</v>
      </c>
      <c r="L191" s="337" t="s">
        <v>1196</v>
      </c>
      <c r="M191" s="337" t="s">
        <v>1197</v>
      </c>
      <c r="N191" s="324" t="s">
        <v>127</v>
      </c>
      <c r="O191" s="332">
        <f t="shared" ref="O191" si="769">IF(N191="ALTA",5,IF(N191="MEDIO ALTA",4,IF(N191="MEDIA",3,IF(N191="MEDIO BAJA",2,IF(N191="BAJA",1,0)))))</f>
        <v>1</v>
      </c>
      <c r="P191" s="324" t="s">
        <v>140</v>
      </c>
      <c r="Q191" s="332">
        <f t="shared" ref="Q191" si="770">IF(P191="ALTO",5,IF(P191="MEDIO-ALTO",4,IF(P191="MEDIO",3,IF(P191="MEDIO-BAJO",2,IF(P191="BAJO",1,0)))))</f>
        <v>3</v>
      </c>
      <c r="R191" s="332">
        <f t="shared" ref="R191" si="771">Q191*O191</f>
        <v>3</v>
      </c>
      <c r="S191" s="128" t="s">
        <v>315</v>
      </c>
      <c r="T191" s="129">
        <f t="shared" si="550"/>
        <v>1</v>
      </c>
      <c r="U191" s="325">
        <f t="shared" si="670"/>
        <v>1</v>
      </c>
      <c r="V191" s="325">
        <f t="shared" si="671"/>
        <v>0.6</v>
      </c>
      <c r="W191" s="203" t="s">
        <v>1219</v>
      </c>
      <c r="X191" s="324">
        <f t="shared" ref="X191" si="772">IF(S191="No_existen",5*$X$10,Y191*$X$10)</f>
        <v>0.2</v>
      </c>
      <c r="Y191" s="329">
        <f t="shared" si="673"/>
        <v>4</v>
      </c>
      <c r="Z191" s="206">
        <f t="shared" si="551"/>
        <v>4</v>
      </c>
      <c r="AA191" s="203" t="s">
        <v>318</v>
      </c>
      <c r="AB191" s="203"/>
      <c r="AC191" s="329">
        <f t="shared" ref="AC191" si="773">IF(S191="No_existen",5*$AC$10,AD191*$AC$10)</f>
        <v>0.15</v>
      </c>
      <c r="AD191" s="325">
        <f t="shared" si="675"/>
        <v>1</v>
      </c>
      <c r="AE191" s="202">
        <f t="shared" si="552"/>
        <v>1</v>
      </c>
      <c r="AF191" s="203" t="s">
        <v>295</v>
      </c>
      <c r="AG191" s="203" t="s">
        <v>1230</v>
      </c>
      <c r="AH191" s="329">
        <f t="shared" ref="AH191" si="774">IF(S191="No_existen",5*$AH$10,AI191*$AH$10)</f>
        <v>0.1</v>
      </c>
      <c r="AI191" s="325">
        <f t="shared" si="677"/>
        <v>1</v>
      </c>
      <c r="AJ191" s="202">
        <f t="shared" si="553"/>
        <v>1</v>
      </c>
      <c r="AK191" s="203" t="s">
        <v>292</v>
      </c>
      <c r="AL191" s="203" t="s">
        <v>307</v>
      </c>
      <c r="AM191" s="329">
        <f t="shared" ref="AM191" si="775">IF(S191="No_existen",5*$AM$10,AN191*$AM$10)</f>
        <v>0.1</v>
      </c>
      <c r="AN191" s="325">
        <f t="shared" ref="AN191" si="776">ROUND(AVERAGEIF(AO191:AO193,"&gt;0"),0)</f>
        <v>1</v>
      </c>
      <c r="AO191" s="202">
        <f t="shared" si="680"/>
        <v>1</v>
      </c>
      <c r="AP191" s="203" t="s">
        <v>614</v>
      </c>
      <c r="AQ191" s="325">
        <f t="shared" ref="AQ191" si="777">ROUND(AVERAGE(U191,Y191,AD191,AI191,AN191),0)</f>
        <v>2</v>
      </c>
      <c r="AR191" s="325" t="str">
        <f t="shared" ref="AR191" si="778">IF(AQ191&lt;1.5,"FUERTE",IF(AND(AQ191&gt;=1.5,AQ191&lt;2.5),"ACEPTABLE",IF(AQ191&gt;=5,"INEXISTENTE","DÉBIL")))</f>
        <v>ACEPTABLE</v>
      </c>
      <c r="AS191" s="327">
        <f t="shared" ref="AS191" si="779">IF(R191=0,0,ROUND((R191*AQ191),0))</f>
        <v>6</v>
      </c>
      <c r="AT191" s="327" t="str">
        <f t="shared" ref="AT191" si="780">IF(AS191&gt;=36,"GRAVE", IF(AS191&lt;=10, "LEVE", "MODERADO"))</f>
        <v>LEVE</v>
      </c>
      <c r="AU191" s="334" t="s">
        <v>1238</v>
      </c>
      <c r="AV191" s="335">
        <v>0</v>
      </c>
      <c r="AW191" s="203" t="s">
        <v>89</v>
      </c>
      <c r="AX191" s="203"/>
      <c r="AY191" s="130"/>
      <c r="AZ191" s="131"/>
      <c r="BA191" s="207"/>
      <c r="BB191" s="145"/>
      <c r="BC191" s="145"/>
      <c r="BD191" s="145"/>
      <c r="BE191" s="145"/>
      <c r="BF191" s="145"/>
      <c r="BG191" s="145"/>
      <c r="BH191" s="145"/>
    </row>
    <row r="192" spans="1:60" ht="63.75" hidden="1" customHeight="1" x14ac:dyDescent="0.2">
      <c r="A192" s="324"/>
      <c r="B192" s="324"/>
      <c r="C192" s="325"/>
      <c r="D192" s="336"/>
      <c r="E192" s="325"/>
      <c r="F192" s="324"/>
      <c r="G192" s="203"/>
      <c r="H192" s="203"/>
      <c r="I192" s="209"/>
      <c r="J192" s="324"/>
      <c r="K192" s="337"/>
      <c r="L192" s="337"/>
      <c r="M192" s="337"/>
      <c r="N192" s="324"/>
      <c r="O192" s="332"/>
      <c r="P192" s="324"/>
      <c r="Q192" s="332"/>
      <c r="R192" s="332"/>
      <c r="S192" s="128"/>
      <c r="T192" s="129">
        <f t="shared" si="550"/>
        <v>0</v>
      </c>
      <c r="U192" s="325"/>
      <c r="V192" s="325"/>
      <c r="W192" s="203"/>
      <c r="X192" s="324"/>
      <c r="Y192" s="329"/>
      <c r="Z192" s="206">
        <f t="shared" si="551"/>
        <v>0</v>
      </c>
      <c r="AA192" s="203"/>
      <c r="AB192" s="203"/>
      <c r="AC192" s="329"/>
      <c r="AD192" s="325"/>
      <c r="AE192" s="202">
        <f t="shared" si="552"/>
        <v>0</v>
      </c>
      <c r="AF192" s="203"/>
      <c r="AG192" s="203"/>
      <c r="AH192" s="329"/>
      <c r="AI192" s="325"/>
      <c r="AJ192" s="202">
        <f t="shared" si="553"/>
        <v>0</v>
      </c>
      <c r="AK192" s="203"/>
      <c r="AL192" s="203"/>
      <c r="AM192" s="329"/>
      <c r="AN192" s="325"/>
      <c r="AO192" s="202">
        <f t="shared" si="680"/>
        <v>0</v>
      </c>
      <c r="AP192" s="203"/>
      <c r="AQ192" s="325"/>
      <c r="AR192" s="325"/>
      <c r="AS192" s="327"/>
      <c r="AT192" s="327"/>
      <c r="AU192" s="334"/>
      <c r="AV192" s="334"/>
      <c r="AW192" s="203" t="s">
        <v>89</v>
      </c>
      <c r="AX192" s="203"/>
      <c r="AY192" s="130"/>
      <c r="AZ192" s="131"/>
      <c r="BA192" s="207"/>
      <c r="BB192" s="145"/>
      <c r="BC192" s="145"/>
      <c r="BD192" s="145"/>
      <c r="BE192" s="145"/>
      <c r="BF192" s="145"/>
      <c r="BG192" s="145"/>
      <c r="BH192" s="145"/>
    </row>
    <row r="193" spans="1:60" ht="63.75" hidden="1" customHeight="1" x14ac:dyDescent="0.2">
      <c r="A193" s="324"/>
      <c r="B193" s="324"/>
      <c r="C193" s="325"/>
      <c r="D193" s="336"/>
      <c r="E193" s="325"/>
      <c r="F193" s="324"/>
      <c r="G193" s="203"/>
      <c r="H193" s="203"/>
      <c r="I193" s="203"/>
      <c r="J193" s="324"/>
      <c r="K193" s="337"/>
      <c r="L193" s="337"/>
      <c r="M193" s="337"/>
      <c r="N193" s="324"/>
      <c r="O193" s="332"/>
      <c r="P193" s="324"/>
      <c r="Q193" s="332"/>
      <c r="R193" s="332"/>
      <c r="S193" s="128"/>
      <c r="T193" s="129">
        <f t="shared" si="550"/>
        <v>0</v>
      </c>
      <c r="U193" s="325"/>
      <c r="V193" s="325"/>
      <c r="W193" s="203"/>
      <c r="X193" s="324"/>
      <c r="Y193" s="329"/>
      <c r="Z193" s="206">
        <f t="shared" si="551"/>
        <v>0</v>
      </c>
      <c r="AA193" s="203"/>
      <c r="AB193" s="203"/>
      <c r="AC193" s="329"/>
      <c r="AD193" s="325"/>
      <c r="AE193" s="202">
        <f t="shared" si="552"/>
        <v>0</v>
      </c>
      <c r="AF193" s="203"/>
      <c r="AG193" s="203"/>
      <c r="AH193" s="329"/>
      <c r="AI193" s="325"/>
      <c r="AJ193" s="202">
        <f t="shared" si="553"/>
        <v>0</v>
      </c>
      <c r="AK193" s="203"/>
      <c r="AL193" s="203"/>
      <c r="AM193" s="329"/>
      <c r="AN193" s="325"/>
      <c r="AO193" s="202">
        <f t="shared" si="680"/>
        <v>0</v>
      </c>
      <c r="AP193" s="203"/>
      <c r="AQ193" s="325"/>
      <c r="AR193" s="325"/>
      <c r="AS193" s="327"/>
      <c r="AT193" s="327"/>
      <c r="AU193" s="334"/>
      <c r="AV193" s="334"/>
      <c r="AW193" s="203" t="s">
        <v>89</v>
      </c>
      <c r="AX193" s="203"/>
      <c r="AY193" s="130"/>
      <c r="AZ193" s="131"/>
      <c r="BA193" s="207"/>
      <c r="BB193" s="145"/>
      <c r="BC193" s="145"/>
      <c r="BD193" s="145"/>
      <c r="BE193" s="145"/>
      <c r="BF193" s="145"/>
      <c r="BG193" s="145"/>
      <c r="BH193" s="145"/>
    </row>
    <row r="194" spans="1:60" ht="63.75" customHeight="1" x14ac:dyDescent="0.2">
      <c r="A194" s="324">
        <v>62</v>
      </c>
      <c r="B194" s="324" t="s">
        <v>257</v>
      </c>
      <c r="C194" s="325" t="str">
        <f>+VLOOKUP(B194,$A$568:$B$606,2,0)</f>
        <v>DIEGO PAREDES CUERVO</v>
      </c>
      <c r="D194" s="336" t="s">
        <v>167</v>
      </c>
      <c r="E194" s="325"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324" t="s">
        <v>265</v>
      </c>
      <c r="G194" s="203" t="s">
        <v>260</v>
      </c>
      <c r="H194" s="203" t="s">
        <v>37</v>
      </c>
      <c r="I194" s="203" t="s">
        <v>1183</v>
      </c>
      <c r="J194" s="324" t="s">
        <v>105</v>
      </c>
      <c r="K194" s="324" t="s">
        <v>1198</v>
      </c>
      <c r="L194" s="324" t="s">
        <v>1199</v>
      </c>
      <c r="M194" s="324" t="s">
        <v>1200</v>
      </c>
      <c r="N194" s="324" t="s">
        <v>127</v>
      </c>
      <c r="O194" s="332">
        <f t="shared" ref="O194" si="781">IF(N194="ALTA",5,IF(N194="MEDIO ALTA",4,IF(N194="MEDIA",3,IF(N194="MEDIO BAJA",2,IF(N194="BAJA",1,0)))))</f>
        <v>1</v>
      </c>
      <c r="P194" s="324" t="s">
        <v>209</v>
      </c>
      <c r="Q194" s="332">
        <f t="shared" ref="Q194" si="782">IF(P194="ALTO",5,IF(P194="MEDIO-ALTO",4,IF(P194="MEDIO",3,IF(P194="MEDIO-BAJO",2,IF(P194="BAJO",1,0)))))</f>
        <v>4</v>
      </c>
      <c r="R194" s="332">
        <f t="shared" ref="R194" si="783">Q194*O194</f>
        <v>4</v>
      </c>
      <c r="S194" s="128" t="s">
        <v>315</v>
      </c>
      <c r="T194" s="129">
        <f t="shared" si="550"/>
        <v>1</v>
      </c>
      <c r="U194" s="325">
        <f t="shared" si="670"/>
        <v>1</v>
      </c>
      <c r="V194" s="325">
        <f t="shared" si="671"/>
        <v>0.6</v>
      </c>
      <c r="W194" s="203" t="s">
        <v>1220</v>
      </c>
      <c r="X194" s="324">
        <f t="shared" ref="X194" si="784">IF(S194="No_existen",5*$X$10,Y194*$X$10)</f>
        <v>0.2</v>
      </c>
      <c r="Y194" s="329">
        <f t="shared" si="673"/>
        <v>4</v>
      </c>
      <c r="Z194" s="206">
        <f t="shared" si="551"/>
        <v>4</v>
      </c>
      <c r="AA194" s="203" t="s">
        <v>318</v>
      </c>
      <c r="AB194" s="203"/>
      <c r="AC194" s="329">
        <f t="shared" ref="AC194" si="785">IF(S194="No_existen",5*$AC$10,AD194*$AC$10)</f>
        <v>0.15</v>
      </c>
      <c r="AD194" s="325">
        <f t="shared" si="675"/>
        <v>1</v>
      </c>
      <c r="AE194" s="202">
        <f t="shared" si="552"/>
        <v>1</v>
      </c>
      <c r="AF194" s="203" t="s">
        <v>295</v>
      </c>
      <c r="AG194" s="203" t="s">
        <v>1172</v>
      </c>
      <c r="AH194" s="329">
        <f t="shared" ref="AH194" si="786">IF(S194="No_existen",5*$AH$10,AI194*$AH$10)</f>
        <v>0.1</v>
      </c>
      <c r="AI194" s="325">
        <f t="shared" si="677"/>
        <v>1</v>
      </c>
      <c r="AJ194" s="202">
        <f t="shared" si="553"/>
        <v>1</v>
      </c>
      <c r="AK194" s="203" t="s">
        <v>292</v>
      </c>
      <c r="AL194" s="203" t="s">
        <v>307</v>
      </c>
      <c r="AM194" s="329">
        <f t="shared" ref="AM194" si="787">IF(S194="No_existen",5*$AM$10,AN194*$AM$10)</f>
        <v>0.1</v>
      </c>
      <c r="AN194" s="325">
        <f t="shared" ref="AN194" si="788">ROUND(AVERAGEIF(AO194:AO196,"&gt;0"),0)</f>
        <v>1</v>
      </c>
      <c r="AO194" s="202">
        <f t="shared" si="680"/>
        <v>1</v>
      </c>
      <c r="AP194" s="203" t="s">
        <v>614</v>
      </c>
      <c r="AQ194" s="325">
        <f t="shared" ref="AQ194" si="789">ROUND(AVERAGE(U194,Y194,AD194,AI194,AN194),0)</f>
        <v>2</v>
      </c>
      <c r="AR194" s="325" t="str">
        <f t="shared" ref="AR194" si="790">IF(AQ194&lt;1.5,"FUERTE",IF(AND(AQ194&gt;=1.5,AQ194&lt;2.5),"ACEPTABLE",IF(AQ194&gt;=5,"INEXISTENTE","DÉBIL")))</f>
        <v>ACEPTABLE</v>
      </c>
      <c r="AS194" s="327">
        <f t="shared" ref="AS194" si="791">IF(R194=0,0,ROUND((R194*AQ194),0))</f>
        <v>8</v>
      </c>
      <c r="AT194" s="327" t="str">
        <f t="shared" ref="AT194" si="792">IF(AS194&gt;=36,"GRAVE", IF(AS194&lt;=10, "LEVE", "MODERADO"))</f>
        <v>LEVE</v>
      </c>
      <c r="AU194" s="336" t="s">
        <v>1239</v>
      </c>
      <c r="AV194" s="341">
        <v>0</v>
      </c>
      <c r="AW194" s="203" t="s">
        <v>89</v>
      </c>
      <c r="AX194" s="203"/>
      <c r="AY194" s="130"/>
      <c r="AZ194" s="131"/>
      <c r="BA194" s="207"/>
      <c r="BB194" s="145"/>
      <c r="BC194" s="145"/>
      <c r="BD194" s="145"/>
      <c r="BE194" s="145"/>
      <c r="BF194" s="145"/>
      <c r="BG194" s="145"/>
      <c r="BH194" s="145"/>
    </row>
    <row r="195" spans="1:60" ht="63.75" hidden="1" customHeight="1" x14ac:dyDescent="0.2">
      <c r="A195" s="324"/>
      <c r="B195" s="324"/>
      <c r="C195" s="325"/>
      <c r="D195" s="336"/>
      <c r="E195" s="325"/>
      <c r="F195" s="324"/>
      <c r="G195" s="203"/>
      <c r="H195" s="203"/>
      <c r="I195" s="203"/>
      <c r="J195" s="324"/>
      <c r="K195" s="324"/>
      <c r="L195" s="324"/>
      <c r="M195" s="324"/>
      <c r="N195" s="324"/>
      <c r="O195" s="332"/>
      <c r="P195" s="324"/>
      <c r="Q195" s="332"/>
      <c r="R195" s="332"/>
      <c r="S195" s="128"/>
      <c r="T195" s="129">
        <f t="shared" si="550"/>
        <v>0</v>
      </c>
      <c r="U195" s="325"/>
      <c r="V195" s="325"/>
      <c r="W195" s="203"/>
      <c r="X195" s="324"/>
      <c r="Y195" s="329"/>
      <c r="Z195" s="206">
        <f t="shared" si="551"/>
        <v>0</v>
      </c>
      <c r="AA195" s="203"/>
      <c r="AB195" s="203"/>
      <c r="AC195" s="329"/>
      <c r="AD195" s="325"/>
      <c r="AE195" s="202">
        <f t="shared" si="552"/>
        <v>0</v>
      </c>
      <c r="AF195" s="203"/>
      <c r="AG195" s="203"/>
      <c r="AH195" s="329"/>
      <c r="AI195" s="325"/>
      <c r="AJ195" s="202">
        <f t="shared" si="553"/>
        <v>0</v>
      </c>
      <c r="AK195" s="203"/>
      <c r="AL195" s="203"/>
      <c r="AM195" s="329"/>
      <c r="AN195" s="325"/>
      <c r="AO195" s="202">
        <f t="shared" si="680"/>
        <v>0</v>
      </c>
      <c r="AP195" s="203"/>
      <c r="AQ195" s="325"/>
      <c r="AR195" s="325"/>
      <c r="AS195" s="327"/>
      <c r="AT195" s="327"/>
      <c r="AU195" s="336"/>
      <c r="AV195" s="336"/>
      <c r="AW195" s="203" t="s">
        <v>89</v>
      </c>
      <c r="AX195" s="203"/>
      <c r="AY195" s="130"/>
      <c r="AZ195" s="131"/>
      <c r="BA195" s="207"/>
      <c r="BB195" s="145"/>
      <c r="BC195" s="145"/>
      <c r="BD195" s="145"/>
      <c r="BE195" s="145"/>
      <c r="BF195" s="145"/>
      <c r="BG195" s="145"/>
      <c r="BH195" s="145"/>
    </row>
    <row r="196" spans="1:60" ht="63.75" hidden="1" customHeight="1" x14ac:dyDescent="0.2">
      <c r="A196" s="324"/>
      <c r="B196" s="324"/>
      <c r="C196" s="325"/>
      <c r="D196" s="336"/>
      <c r="E196" s="325"/>
      <c r="F196" s="324"/>
      <c r="G196" s="203"/>
      <c r="H196" s="203"/>
      <c r="I196" s="203"/>
      <c r="J196" s="324"/>
      <c r="K196" s="324"/>
      <c r="L196" s="324"/>
      <c r="M196" s="324"/>
      <c r="N196" s="324"/>
      <c r="O196" s="332"/>
      <c r="P196" s="324"/>
      <c r="Q196" s="332"/>
      <c r="R196" s="332"/>
      <c r="S196" s="128"/>
      <c r="T196" s="129">
        <f t="shared" si="550"/>
        <v>0</v>
      </c>
      <c r="U196" s="325"/>
      <c r="V196" s="325"/>
      <c r="W196" s="203"/>
      <c r="X196" s="324"/>
      <c r="Y196" s="329"/>
      <c r="Z196" s="206">
        <f t="shared" si="551"/>
        <v>0</v>
      </c>
      <c r="AA196" s="203"/>
      <c r="AB196" s="203"/>
      <c r="AC196" s="329"/>
      <c r="AD196" s="325"/>
      <c r="AE196" s="202">
        <f t="shared" si="552"/>
        <v>0</v>
      </c>
      <c r="AF196" s="203"/>
      <c r="AG196" s="203"/>
      <c r="AH196" s="329"/>
      <c r="AI196" s="325"/>
      <c r="AJ196" s="202">
        <f t="shared" si="553"/>
        <v>0</v>
      </c>
      <c r="AK196" s="203"/>
      <c r="AL196" s="203"/>
      <c r="AM196" s="329"/>
      <c r="AN196" s="325"/>
      <c r="AO196" s="202">
        <f t="shared" si="680"/>
        <v>0</v>
      </c>
      <c r="AP196" s="203"/>
      <c r="AQ196" s="325"/>
      <c r="AR196" s="325"/>
      <c r="AS196" s="327"/>
      <c r="AT196" s="327"/>
      <c r="AU196" s="336"/>
      <c r="AV196" s="336"/>
      <c r="AW196" s="203" t="s">
        <v>89</v>
      </c>
      <c r="AX196" s="203"/>
      <c r="AY196" s="130"/>
      <c r="AZ196" s="131"/>
      <c r="BA196" s="207"/>
      <c r="BB196" s="145"/>
      <c r="BC196" s="145"/>
      <c r="BD196" s="145"/>
      <c r="BE196" s="145"/>
      <c r="BF196" s="145"/>
      <c r="BG196" s="145"/>
      <c r="BH196" s="145"/>
    </row>
    <row r="197" spans="1:60" ht="63.75" customHeight="1" x14ac:dyDescent="0.2">
      <c r="A197" s="324">
        <v>63</v>
      </c>
      <c r="B197" s="324" t="s">
        <v>257</v>
      </c>
      <c r="C197" s="325" t="str">
        <f>+VLOOKUP(B197,$A$568:$B$606,2,0)</f>
        <v>DIEGO PAREDES CUERVO</v>
      </c>
      <c r="D197" s="336" t="s">
        <v>167</v>
      </c>
      <c r="E197" s="325"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324" t="s">
        <v>265</v>
      </c>
      <c r="G197" s="203" t="s">
        <v>260</v>
      </c>
      <c r="H197" s="203" t="s">
        <v>37</v>
      </c>
      <c r="I197" s="203" t="s">
        <v>1184</v>
      </c>
      <c r="J197" s="324" t="s">
        <v>105</v>
      </c>
      <c r="K197" s="324" t="s">
        <v>1152</v>
      </c>
      <c r="L197" s="324" t="s">
        <v>1201</v>
      </c>
      <c r="M197" s="324" t="s">
        <v>1202</v>
      </c>
      <c r="N197" s="324" t="s">
        <v>127</v>
      </c>
      <c r="O197" s="332">
        <f t="shared" ref="O197" si="793">IF(N197="ALTA",5,IF(N197="MEDIO ALTA",4,IF(N197="MEDIA",3,IF(N197="MEDIO BAJA",2,IF(N197="BAJA",1,0)))))</f>
        <v>1</v>
      </c>
      <c r="P197" s="324" t="s">
        <v>209</v>
      </c>
      <c r="Q197" s="332">
        <f t="shared" ref="Q197" si="794">IF(P197="ALTO",5,IF(P197="MEDIO-ALTO",4,IF(P197="MEDIO",3,IF(P197="MEDIO-BAJO",2,IF(P197="BAJO",1,0)))))</f>
        <v>4</v>
      </c>
      <c r="R197" s="332">
        <f t="shared" ref="R197" si="795">Q197*O197</f>
        <v>4</v>
      </c>
      <c r="S197" s="128" t="s">
        <v>315</v>
      </c>
      <c r="T197" s="129">
        <f t="shared" si="550"/>
        <v>1</v>
      </c>
      <c r="U197" s="325">
        <f t="shared" si="670"/>
        <v>1</v>
      </c>
      <c r="V197" s="325">
        <f t="shared" si="671"/>
        <v>0.6</v>
      </c>
      <c r="W197" s="203" t="s">
        <v>1221</v>
      </c>
      <c r="X197" s="324">
        <f t="shared" ref="X197" si="796">IF(S197="No_existen",5*$X$10,Y197*$X$10)</f>
        <v>0.1</v>
      </c>
      <c r="Y197" s="329">
        <f t="shared" si="673"/>
        <v>2</v>
      </c>
      <c r="Z197" s="206">
        <f t="shared" si="551"/>
        <v>2</v>
      </c>
      <c r="AA197" s="203" t="s">
        <v>319</v>
      </c>
      <c r="AB197" s="203"/>
      <c r="AC197" s="329">
        <f t="shared" ref="AC197" si="797">IF(S197="No_existen",5*$AC$10,AD197*$AC$10)</f>
        <v>0.15</v>
      </c>
      <c r="AD197" s="325">
        <f t="shared" si="675"/>
        <v>1</v>
      </c>
      <c r="AE197" s="202">
        <f t="shared" si="552"/>
        <v>1</v>
      </c>
      <c r="AF197" s="203" t="s">
        <v>295</v>
      </c>
      <c r="AG197" s="203" t="s">
        <v>1231</v>
      </c>
      <c r="AH197" s="329">
        <f t="shared" ref="AH197" si="798">IF(S197="No_existen",5*$AH$10,AI197*$AH$10)</f>
        <v>0.1</v>
      </c>
      <c r="AI197" s="325">
        <f t="shared" si="677"/>
        <v>1</v>
      </c>
      <c r="AJ197" s="202">
        <f t="shared" si="553"/>
        <v>1</v>
      </c>
      <c r="AK197" s="203" t="s">
        <v>292</v>
      </c>
      <c r="AL197" s="203" t="s">
        <v>299</v>
      </c>
      <c r="AM197" s="329">
        <f t="shared" ref="AM197" si="799">IF(S197="No_existen",5*$AM$10,AN197*$AM$10)</f>
        <v>0.1</v>
      </c>
      <c r="AN197" s="325">
        <f t="shared" ref="AN197" si="800">ROUND(AVERAGEIF(AO197:AO199,"&gt;0"),0)</f>
        <v>1</v>
      </c>
      <c r="AO197" s="202">
        <f t="shared" si="680"/>
        <v>1</v>
      </c>
      <c r="AP197" s="203" t="s">
        <v>614</v>
      </c>
      <c r="AQ197" s="325">
        <f t="shared" ref="AQ197" si="801">ROUND(AVERAGE(U197,Y197,AD197,AI197,AN197),0)</f>
        <v>1</v>
      </c>
      <c r="AR197" s="325" t="str">
        <f t="shared" ref="AR197" si="802">IF(AQ197&lt;1.5,"FUERTE",IF(AND(AQ197&gt;=1.5,AQ197&lt;2.5),"ACEPTABLE",IF(AQ197&gt;=5,"INEXISTENTE","DÉBIL")))</f>
        <v>FUERTE</v>
      </c>
      <c r="AS197" s="327">
        <f t="shared" ref="AS197" si="803">IF(R197=0,0,ROUND((R197*AQ197),0))</f>
        <v>4</v>
      </c>
      <c r="AT197" s="327" t="str">
        <f t="shared" ref="AT197" si="804">IF(AS197&gt;=36,"GRAVE", IF(AS197&lt;=10, "LEVE", "MODERADO"))</f>
        <v>LEVE</v>
      </c>
      <c r="AU197" s="336" t="s">
        <v>1240</v>
      </c>
      <c r="AV197" s="341">
        <v>1</v>
      </c>
      <c r="AW197" s="203" t="s">
        <v>89</v>
      </c>
      <c r="AX197" s="203"/>
      <c r="AY197" s="130"/>
      <c r="AZ197" s="131"/>
      <c r="BA197" s="207"/>
      <c r="BB197" s="145"/>
      <c r="BC197" s="145"/>
      <c r="BD197" s="145"/>
      <c r="BE197" s="145"/>
      <c r="BF197" s="145"/>
      <c r="BG197" s="145"/>
      <c r="BH197" s="145"/>
    </row>
    <row r="198" spans="1:60" ht="63.75" hidden="1" customHeight="1" x14ac:dyDescent="0.2">
      <c r="A198" s="324"/>
      <c r="B198" s="324"/>
      <c r="C198" s="325"/>
      <c r="D198" s="336"/>
      <c r="E198" s="325"/>
      <c r="F198" s="324"/>
      <c r="G198" s="203"/>
      <c r="H198" s="203"/>
      <c r="I198" s="203"/>
      <c r="J198" s="324"/>
      <c r="K198" s="324"/>
      <c r="L198" s="324"/>
      <c r="M198" s="324"/>
      <c r="N198" s="324"/>
      <c r="O198" s="332"/>
      <c r="P198" s="324"/>
      <c r="Q198" s="332"/>
      <c r="R198" s="332"/>
      <c r="S198" s="128"/>
      <c r="T198" s="129">
        <f t="shared" si="550"/>
        <v>0</v>
      </c>
      <c r="U198" s="325"/>
      <c r="V198" s="325"/>
      <c r="W198" s="203"/>
      <c r="X198" s="324"/>
      <c r="Y198" s="329"/>
      <c r="Z198" s="206">
        <f t="shared" si="551"/>
        <v>0</v>
      </c>
      <c r="AA198" s="203"/>
      <c r="AB198" s="203"/>
      <c r="AC198" s="329"/>
      <c r="AD198" s="325"/>
      <c r="AE198" s="202">
        <f t="shared" si="552"/>
        <v>0</v>
      </c>
      <c r="AF198" s="203"/>
      <c r="AG198" s="203"/>
      <c r="AH198" s="329"/>
      <c r="AI198" s="325"/>
      <c r="AJ198" s="202">
        <f t="shared" si="553"/>
        <v>0</v>
      </c>
      <c r="AK198" s="203"/>
      <c r="AL198" s="203"/>
      <c r="AM198" s="329"/>
      <c r="AN198" s="325"/>
      <c r="AO198" s="202">
        <f t="shared" si="680"/>
        <v>0</v>
      </c>
      <c r="AP198" s="203"/>
      <c r="AQ198" s="325"/>
      <c r="AR198" s="325"/>
      <c r="AS198" s="327"/>
      <c r="AT198" s="327"/>
      <c r="AU198" s="336"/>
      <c r="AV198" s="336"/>
      <c r="AW198" s="203" t="s">
        <v>89</v>
      </c>
      <c r="AX198" s="203"/>
      <c r="AY198" s="130"/>
      <c r="AZ198" s="131"/>
      <c r="BA198" s="207"/>
      <c r="BB198" s="145"/>
      <c r="BC198" s="145"/>
      <c r="BD198" s="145"/>
      <c r="BE198" s="145"/>
      <c r="BF198" s="145"/>
      <c r="BG198" s="145"/>
      <c r="BH198" s="145"/>
    </row>
    <row r="199" spans="1:60" ht="63.75" hidden="1" customHeight="1" x14ac:dyDescent="0.2">
      <c r="A199" s="324"/>
      <c r="B199" s="324"/>
      <c r="C199" s="325"/>
      <c r="D199" s="336"/>
      <c r="E199" s="325"/>
      <c r="F199" s="324"/>
      <c r="G199" s="203"/>
      <c r="H199" s="203"/>
      <c r="I199" s="203"/>
      <c r="J199" s="324"/>
      <c r="K199" s="324"/>
      <c r="L199" s="324"/>
      <c r="M199" s="324"/>
      <c r="N199" s="324"/>
      <c r="O199" s="332"/>
      <c r="P199" s="324"/>
      <c r="Q199" s="332"/>
      <c r="R199" s="332"/>
      <c r="S199" s="128"/>
      <c r="T199" s="129">
        <f t="shared" si="550"/>
        <v>0</v>
      </c>
      <c r="U199" s="325"/>
      <c r="V199" s="325"/>
      <c r="W199" s="203"/>
      <c r="X199" s="324"/>
      <c r="Y199" s="329"/>
      <c r="Z199" s="206">
        <f t="shared" si="551"/>
        <v>0</v>
      </c>
      <c r="AA199" s="203"/>
      <c r="AB199" s="203"/>
      <c r="AC199" s="329"/>
      <c r="AD199" s="325"/>
      <c r="AE199" s="202">
        <f t="shared" si="552"/>
        <v>0</v>
      </c>
      <c r="AF199" s="203"/>
      <c r="AG199" s="203"/>
      <c r="AH199" s="329"/>
      <c r="AI199" s="325"/>
      <c r="AJ199" s="202">
        <f t="shared" si="553"/>
        <v>0</v>
      </c>
      <c r="AK199" s="203"/>
      <c r="AL199" s="203"/>
      <c r="AM199" s="329"/>
      <c r="AN199" s="325"/>
      <c r="AO199" s="202">
        <f t="shared" si="680"/>
        <v>0</v>
      </c>
      <c r="AP199" s="203"/>
      <c r="AQ199" s="325"/>
      <c r="AR199" s="325"/>
      <c r="AS199" s="327"/>
      <c r="AT199" s="327"/>
      <c r="AU199" s="336"/>
      <c r="AV199" s="336"/>
      <c r="AW199" s="203" t="s">
        <v>89</v>
      </c>
      <c r="AX199" s="203"/>
      <c r="AY199" s="130"/>
      <c r="AZ199" s="131"/>
      <c r="BA199" s="207"/>
      <c r="BB199" s="145"/>
      <c r="BC199" s="145"/>
      <c r="BD199" s="145"/>
      <c r="BE199" s="145"/>
      <c r="BF199" s="145"/>
      <c r="BG199" s="145"/>
      <c r="BH199" s="145"/>
    </row>
    <row r="200" spans="1:60" ht="63.75" customHeight="1" x14ac:dyDescent="0.2">
      <c r="A200" s="324">
        <v>64</v>
      </c>
      <c r="B200" s="324" t="s">
        <v>257</v>
      </c>
      <c r="C200" s="325" t="str">
        <f>+VLOOKUP(B200,$A$568:$B$606,2,0)</f>
        <v>DIEGO PAREDES CUERVO</v>
      </c>
      <c r="D200" s="336" t="s">
        <v>167</v>
      </c>
      <c r="E200" s="325"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324" t="s">
        <v>265</v>
      </c>
      <c r="G200" s="203" t="s">
        <v>260</v>
      </c>
      <c r="H200" s="203" t="s">
        <v>37</v>
      </c>
      <c r="I200" s="203" t="s">
        <v>1139</v>
      </c>
      <c r="J200" s="324" t="s">
        <v>105</v>
      </c>
      <c r="K200" s="324" t="s">
        <v>1203</v>
      </c>
      <c r="L200" s="324" t="s">
        <v>1204</v>
      </c>
      <c r="M200" s="324" t="s">
        <v>1205</v>
      </c>
      <c r="N200" s="324" t="s">
        <v>147</v>
      </c>
      <c r="O200" s="332">
        <f t="shared" ref="O200" si="805">IF(N200="ALTA",5,IF(N200="MEDIO ALTA",4,IF(N200="MEDIA",3,IF(N200="MEDIO BAJA",2,IF(N200="BAJA",1,0)))))</f>
        <v>2</v>
      </c>
      <c r="P200" s="324" t="s">
        <v>140</v>
      </c>
      <c r="Q200" s="332">
        <f t="shared" ref="Q200" si="806">IF(P200="ALTO",5,IF(P200="MEDIO-ALTO",4,IF(P200="MEDIO",3,IF(P200="MEDIO-BAJO",2,IF(P200="BAJO",1,0)))))</f>
        <v>3</v>
      </c>
      <c r="R200" s="332">
        <f t="shared" ref="R200" si="807">Q200*O200</f>
        <v>6</v>
      </c>
      <c r="S200" s="128" t="s">
        <v>315</v>
      </c>
      <c r="T200" s="129">
        <f t="shared" si="550"/>
        <v>1</v>
      </c>
      <c r="U200" s="325">
        <f t="shared" si="670"/>
        <v>1</v>
      </c>
      <c r="V200" s="325">
        <f t="shared" si="671"/>
        <v>0.6</v>
      </c>
      <c r="W200" s="203" t="s">
        <v>1222</v>
      </c>
      <c r="X200" s="324">
        <f t="shared" ref="X200" si="808">IF(S200="No_existen",5*$X$10,Y200*$X$10)</f>
        <v>0.1</v>
      </c>
      <c r="Y200" s="329">
        <f t="shared" si="673"/>
        <v>2</v>
      </c>
      <c r="Z200" s="206">
        <f t="shared" si="551"/>
        <v>2</v>
      </c>
      <c r="AA200" s="203" t="s">
        <v>319</v>
      </c>
      <c r="AB200" s="203"/>
      <c r="AC200" s="329">
        <f t="shared" ref="AC200" si="809">IF(S200="No_existen",5*$AC$10,AD200*$AC$10)</f>
        <v>0.15</v>
      </c>
      <c r="AD200" s="325">
        <f t="shared" si="675"/>
        <v>1</v>
      </c>
      <c r="AE200" s="202">
        <f t="shared" si="552"/>
        <v>1</v>
      </c>
      <c r="AF200" s="203" t="s">
        <v>295</v>
      </c>
      <c r="AG200" s="203" t="s">
        <v>1232</v>
      </c>
      <c r="AH200" s="329">
        <f t="shared" ref="AH200" si="810">IF(S200="No_existen",5*$AH$10,AI200*$AH$10)</f>
        <v>0.1</v>
      </c>
      <c r="AI200" s="325">
        <f t="shared" si="677"/>
        <v>1</v>
      </c>
      <c r="AJ200" s="202">
        <f t="shared" si="553"/>
        <v>1</v>
      </c>
      <c r="AK200" s="203" t="s">
        <v>292</v>
      </c>
      <c r="AL200" s="203" t="s">
        <v>307</v>
      </c>
      <c r="AM200" s="329">
        <f t="shared" ref="AM200" si="811">IF(S200="No_existen",5*$AM$10,AN200*$AM$10)</f>
        <v>0.1</v>
      </c>
      <c r="AN200" s="325">
        <f t="shared" ref="AN200" si="812">ROUND(AVERAGEIF(AO200:AO202,"&gt;0"),0)</f>
        <v>1</v>
      </c>
      <c r="AO200" s="202">
        <f t="shared" si="680"/>
        <v>1</v>
      </c>
      <c r="AP200" s="203" t="s">
        <v>614</v>
      </c>
      <c r="AQ200" s="325">
        <f t="shared" ref="AQ200" si="813">ROUND(AVERAGE(U200,Y200,AD200,AI200,AN200),0)</f>
        <v>1</v>
      </c>
      <c r="AR200" s="325" t="str">
        <f t="shared" ref="AR200" si="814">IF(AQ200&lt;1.5,"FUERTE",IF(AND(AQ200&gt;=1.5,AQ200&lt;2.5),"ACEPTABLE",IF(AQ200&gt;=5,"INEXISTENTE","DÉBIL")))</f>
        <v>FUERTE</v>
      </c>
      <c r="AS200" s="327">
        <f t="shared" ref="AS200" si="815">IF(R200=0,0,ROUND((R200*AQ200),0))</f>
        <v>6</v>
      </c>
      <c r="AT200" s="327" t="str">
        <f t="shared" ref="AT200" si="816">IF(AS200&gt;=36,"GRAVE", IF(AS200&lt;=10, "LEVE", "MODERADO"))</f>
        <v>LEVE</v>
      </c>
      <c r="AU200" s="336" t="s">
        <v>1241</v>
      </c>
      <c r="AV200" s="341">
        <v>0</v>
      </c>
      <c r="AW200" s="203" t="s">
        <v>89</v>
      </c>
      <c r="AX200" s="203"/>
      <c r="AY200" s="130"/>
      <c r="AZ200" s="131"/>
      <c r="BA200" s="207"/>
      <c r="BB200" s="145"/>
      <c r="BC200" s="145"/>
      <c r="BD200" s="145"/>
      <c r="BE200" s="145"/>
      <c r="BF200" s="145"/>
      <c r="BG200" s="145"/>
      <c r="BH200" s="145"/>
    </row>
    <row r="201" spans="1:60" ht="63.75" hidden="1" customHeight="1" x14ac:dyDescent="0.2">
      <c r="A201" s="324"/>
      <c r="B201" s="324"/>
      <c r="C201" s="325"/>
      <c r="D201" s="336"/>
      <c r="E201" s="325"/>
      <c r="F201" s="324"/>
      <c r="G201" s="203"/>
      <c r="H201" s="203"/>
      <c r="I201" s="203"/>
      <c r="J201" s="324"/>
      <c r="K201" s="324"/>
      <c r="L201" s="324"/>
      <c r="M201" s="324"/>
      <c r="N201" s="324"/>
      <c r="O201" s="332"/>
      <c r="P201" s="324"/>
      <c r="Q201" s="332"/>
      <c r="R201" s="332"/>
      <c r="S201" s="128"/>
      <c r="T201" s="129">
        <f t="shared" si="550"/>
        <v>0</v>
      </c>
      <c r="U201" s="325"/>
      <c r="V201" s="325"/>
      <c r="W201" s="203"/>
      <c r="X201" s="324"/>
      <c r="Y201" s="329"/>
      <c r="Z201" s="206">
        <f t="shared" si="551"/>
        <v>0</v>
      </c>
      <c r="AA201" s="203"/>
      <c r="AB201" s="203"/>
      <c r="AC201" s="329"/>
      <c r="AD201" s="325"/>
      <c r="AE201" s="202">
        <f t="shared" si="552"/>
        <v>0</v>
      </c>
      <c r="AF201" s="203"/>
      <c r="AG201" s="203"/>
      <c r="AH201" s="329"/>
      <c r="AI201" s="325"/>
      <c r="AJ201" s="202">
        <f t="shared" si="553"/>
        <v>0</v>
      </c>
      <c r="AK201" s="203"/>
      <c r="AL201" s="203"/>
      <c r="AM201" s="329"/>
      <c r="AN201" s="325"/>
      <c r="AO201" s="202">
        <f t="shared" si="680"/>
        <v>0</v>
      </c>
      <c r="AP201" s="203"/>
      <c r="AQ201" s="325"/>
      <c r="AR201" s="325"/>
      <c r="AS201" s="327"/>
      <c r="AT201" s="327"/>
      <c r="AU201" s="336"/>
      <c r="AV201" s="336"/>
      <c r="AW201" s="203" t="s">
        <v>89</v>
      </c>
      <c r="AX201" s="203"/>
      <c r="AY201" s="130"/>
      <c r="AZ201" s="131"/>
      <c r="BA201" s="207"/>
      <c r="BB201" s="145"/>
      <c r="BC201" s="145"/>
      <c r="BD201" s="145"/>
      <c r="BE201" s="145"/>
      <c r="BF201" s="145"/>
      <c r="BG201" s="145"/>
      <c r="BH201" s="145"/>
    </row>
    <row r="202" spans="1:60" ht="63.75" hidden="1" customHeight="1" x14ac:dyDescent="0.2">
      <c r="A202" s="324"/>
      <c r="B202" s="324"/>
      <c r="C202" s="325"/>
      <c r="D202" s="336"/>
      <c r="E202" s="325"/>
      <c r="F202" s="324"/>
      <c r="G202" s="203"/>
      <c r="H202" s="203"/>
      <c r="I202" s="203"/>
      <c r="J202" s="324"/>
      <c r="K202" s="324"/>
      <c r="L202" s="324"/>
      <c r="M202" s="324"/>
      <c r="N202" s="324"/>
      <c r="O202" s="332"/>
      <c r="P202" s="324"/>
      <c r="Q202" s="332"/>
      <c r="R202" s="332"/>
      <c r="S202" s="128"/>
      <c r="T202" s="129">
        <f t="shared" si="550"/>
        <v>0</v>
      </c>
      <c r="U202" s="325"/>
      <c r="V202" s="325"/>
      <c r="W202" s="203"/>
      <c r="X202" s="324"/>
      <c r="Y202" s="329"/>
      <c r="Z202" s="206">
        <f t="shared" si="551"/>
        <v>0</v>
      </c>
      <c r="AA202" s="203"/>
      <c r="AB202" s="203"/>
      <c r="AC202" s="329"/>
      <c r="AD202" s="325"/>
      <c r="AE202" s="202">
        <f t="shared" si="552"/>
        <v>0</v>
      </c>
      <c r="AF202" s="203"/>
      <c r="AG202" s="203"/>
      <c r="AH202" s="329"/>
      <c r="AI202" s="325"/>
      <c r="AJ202" s="202">
        <f t="shared" si="553"/>
        <v>0</v>
      </c>
      <c r="AK202" s="203"/>
      <c r="AL202" s="203"/>
      <c r="AM202" s="329"/>
      <c r="AN202" s="325"/>
      <c r="AO202" s="202">
        <f t="shared" si="680"/>
        <v>0</v>
      </c>
      <c r="AP202" s="203"/>
      <c r="AQ202" s="325"/>
      <c r="AR202" s="325"/>
      <c r="AS202" s="327"/>
      <c r="AT202" s="327"/>
      <c r="AU202" s="336"/>
      <c r="AV202" s="336"/>
      <c r="AW202" s="203" t="s">
        <v>89</v>
      </c>
      <c r="AX202" s="203"/>
      <c r="AY202" s="130"/>
      <c r="AZ202" s="131"/>
      <c r="BA202" s="207"/>
      <c r="BB202" s="145"/>
      <c r="BC202" s="145"/>
      <c r="BD202" s="145"/>
      <c r="BE202" s="145"/>
      <c r="BF202" s="145"/>
      <c r="BG202" s="145"/>
      <c r="BH202" s="145"/>
    </row>
    <row r="203" spans="1:60" ht="63.75" customHeight="1" x14ac:dyDescent="0.2">
      <c r="A203" s="324">
        <v>65</v>
      </c>
      <c r="B203" s="324" t="s">
        <v>257</v>
      </c>
      <c r="C203" s="325" t="str">
        <f>+VLOOKUP(B203,$A$568:$B$606,2,0)</f>
        <v>DIEGO PAREDES CUERVO</v>
      </c>
      <c r="D203" s="336" t="s">
        <v>167</v>
      </c>
      <c r="E203" s="325"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324" t="s">
        <v>265</v>
      </c>
      <c r="G203" s="203" t="s">
        <v>260</v>
      </c>
      <c r="H203" s="203" t="s">
        <v>37</v>
      </c>
      <c r="I203" s="203" t="s">
        <v>1185</v>
      </c>
      <c r="J203" s="324" t="s">
        <v>111</v>
      </c>
      <c r="K203" s="324" t="s">
        <v>1206</v>
      </c>
      <c r="L203" s="324" t="s">
        <v>1207</v>
      </c>
      <c r="M203" s="324" t="s">
        <v>1208</v>
      </c>
      <c r="N203" s="324" t="s">
        <v>127</v>
      </c>
      <c r="O203" s="332">
        <f t="shared" ref="O203" si="817">IF(N203="ALTA",5,IF(N203="MEDIO ALTA",4,IF(N203="MEDIA",3,IF(N203="MEDIO BAJA",2,IF(N203="BAJA",1,0)))))</f>
        <v>1</v>
      </c>
      <c r="P203" s="324" t="s">
        <v>139</v>
      </c>
      <c r="Q203" s="332">
        <f t="shared" ref="Q203" si="818">IF(P203="ALTO",5,IF(P203="MEDIO-ALTO",4,IF(P203="MEDIO",3,IF(P203="MEDIO-BAJO",2,IF(P203="BAJO",1,0)))))</f>
        <v>5</v>
      </c>
      <c r="R203" s="332">
        <f t="shared" ref="R203" si="819">Q203*O203</f>
        <v>5</v>
      </c>
      <c r="S203" s="128" t="s">
        <v>315</v>
      </c>
      <c r="T203" s="129">
        <f t="shared" ref="T203:T266" si="820">IF(S203=$S$542,1,IF(S203=$S$538,5,IF(S203=$S$539,4,IF(S203=$S$540,3,IF(S203=$S$541,2,0)))))</f>
        <v>1</v>
      </c>
      <c r="U203" s="325">
        <f t="shared" si="670"/>
        <v>1</v>
      </c>
      <c r="V203" s="325">
        <f t="shared" si="671"/>
        <v>0.6</v>
      </c>
      <c r="W203" s="203" t="s">
        <v>1223</v>
      </c>
      <c r="X203" s="324">
        <f t="shared" ref="X203" si="821">IF(S203="No_existen",5*$X$10,Y203*$X$10)</f>
        <v>0.2</v>
      </c>
      <c r="Y203" s="329">
        <f t="shared" si="673"/>
        <v>4</v>
      </c>
      <c r="Z203" s="206">
        <f t="shared" ref="Z203:Z266" si="822">IF(AA203=$AA$540,1,IF(AA203=$AA$539,2,IF(AA203=$AA$538,4,IF(S203="No_existen",5,0))))</f>
        <v>4</v>
      </c>
      <c r="AA203" s="203" t="s">
        <v>318</v>
      </c>
      <c r="AB203" s="203"/>
      <c r="AC203" s="329">
        <f t="shared" ref="AC203" si="823">IF(S203="No_existen",5*$AC$10,AD203*$AC$10)</f>
        <v>0.15</v>
      </c>
      <c r="AD203" s="325">
        <f t="shared" si="675"/>
        <v>1</v>
      </c>
      <c r="AE203" s="202">
        <f t="shared" ref="AE203:AE266" si="824">IF(AF203=$AG$539,1,IF(AF203=$AG$538,4,IF(S203="No_existen",5,0)))</f>
        <v>1</v>
      </c>
      <c r="AF203" s="203" t="s">
        <v>295</v>
      </c>
      <c r="AG203" s="203" t="s">
        <v>1233</v>
      </c>
      <c r="AH203" s="329">
        <f t="shared" ref="AH203" si="825">IF(S203="No_existen",5*$AH$10,AI203*$AH$10)</f>
        <v>0.1</v>
      </c>
      <c r="AI203" s="325">
        <f t="shared" si="677"/>
        <v>1</v>
      </c>
      <c r="AJ203" s="202">
        <f t="shared" ref="AJ203:AJ266" si="826">IF(AK203=$AK$538,1,IF(AK203=$AK$539,4,IF(S203="No_existen",5,0)))</f>
        <v>1</v>
      </c>
      <c r="AK203" s="203" t="s">
        <v>292</v>
      </c>
      <c r="AL203" s="203" t="s">
        <v>299</v>
      </c>
      <c r="AM203" s="329">
        <f t="shared" ref="AM203" si="827">IF(S203="No_existen",5*$AM$10,AN203*$AM$10)</f>
        <v>0.1</v>
      </c>
      <c r="AN203" s="325">
        <f t="shared" ref="AN203" si="828">ROUND(AVERAGEIF(AO203:AO205,"&gt;0"),0)</f>
        <v>1</v>
      </c>
      <c r="AO203" s="202">
        <f t="shared" si="680"/>
        <v>1</v>
      </c>
      <c r="AP203" s="203" t="s">
        <v>614</v>
      </c>
      <c r="AQ203" s="325">
        <f t="shared" ref="AQ203" si="829">ROUND(AVERAGE(U203,Y203,AD203,AI203,AN203),0)</f>
        <v>2</v>
      </c>
      <c r="AR203" s="325" t="str">
        <f t="shared" ref="AR203" si="830">IF(AQ203&lt;1.5,"FUERTE",IF(AND(AQ203&gt;=1.5,AQ203&lt;2.5),"ACEPTABLE",IF(AQ203&gt;=5,"INEXISTENTE","DÉBIL")))</f>
        <v>ACEPTABLE</v>
      </c>
      <c r="AS203" s="327">
        <f t="shared" ref="AS203" si="831">IF(R203=0,0,ROUND((R203*AQ203),0))</f>
        <v>10</v>
      </c>
      <c r="AT203" s="327" t="str">
        <f t="shared" ref="AT203" si="832">IF(AS203&gt;=36,"GRAVE", IF(AS203&lt;=10, "LEVE", "MODERADO"))</f>
        <v>LEVE</v>
      </c>
      <c r="AU203" s="336" t="s">
        <v>1242</v>
      </c>
      <c r="AV203" s="341">
        <v>1</v>
      </c>
      <c r="AW203" s="203" t="s">
        <v>89</v>
      </c>
      <c r="AX203" s="203"/>
      <c r="AY203" s="130"/>
      <c r="AZ203" s="131"/>
      <c r="BA203" s="207"/>
      <c r="BB203" s="145"/>
      <c r="BC203" s="145"/>
      <c r="BD203" s="145"/>
      <c r="BE203" s="145"/>
      <c r="BF203" s="145"/>
      <c r="BG203" s="145"/>
      <c r="BH203" s="145"/>
    </row>
    <row r="204" spans="1:60" ht="63.75" hidden="1" customHeight="1" x14ac:dyDescent="0.2">
      <c r="A204" s="324"/>
      <c r="B204" s="324"/>
      <c r="C204" s="325"/>
      <c r="D204" s="336"/>
      <c r="E204" s="325"/>
      <c r="F204" s="324"/>
      <c r="G204" s="203"/>
      <c r="H204" s="203"/>
      <c r="I204" s="203"/>
      <c r="J204" s="324"/>
      <c r="K204" s="324"/>
      <c r="L204" s="324"/>
      <c r="M204" s="324"/>
      <c r="N204" s="324"/>
      <c r="O204" s="332"/>
      <c r="P204" s="324"/>
      <c r="Q204" s="332"/>
      <c r="R204" s="332"/>
      <c r="S204" s="128"/>
      <c r="T204" s="129">
        <f t="shared" si="820"/>
        <v>0</v>
      </c>
      <c r="U204" s="325"/>
      <c r="V204" s="325"/>
      <c r="W204" s="203"/>
      <c r="X204" s="324"/>
      <c r="Y204" s="329"/>
      <c r="Z204" s="206">
        <f t="shared" si="822"/>
        <v>0</v>
      </c>
      <c r="AA204" s="203"/>
      <c r="AB204" s="203"/>
      <c r="AC204" s="329"/>
      <c r="AD204" s="325"/>
      <c r="AE204" s="202">
        <f t="shared" si="824"/>
        <v>0</v>
      </c>
      <c r="AF204" s="203"/>
      <c r="AG204" s="203"/>
      <c r="AH204" s="329"/>
      <c r="AI204" s="325"/>
      <c r="AJ204" s="202">
        <f t="shared" si="826"/>
        <v>0</v>
      </c>
      <c r="AK204" s="203"/>
      <c r="AL204" s="203"/>
      <c r="AM204" s="329"/>
      <c r="AN204" s="325"/>
      <c r="AO204" s="202">
        <f t="shared" si="680"/>
        <v>0</v>
      </c>
      <c r="AP204" s="203"/>
      <c r="AQ204" s="325"/>
      <c r="AR204" s="325"/>
      <c r="AS204" s="327"/>
      <c r="AT204" s="327"/>
      <c r="AU204" s="336"/>
      <c r="AV204" s="336"/>
      <c r="AW204" s="203" t="s">
        <v>89</v>
      </c>
      <c r="AX204" s="203"/>
      <c r="AY204" s="130"/>
      <c r="AZ204" s="131"/>
      <c r="BA204" s="207"/>
      <c r="BB204" s="145"/>
      <c r="BC204" s="145"/>
      <c r="BD204" s="145"/>
      <c r="BE204" s="145"/>
      <c r="BF204" s="145"/>
      <c r="BG204" s="145"/>
      <c r="BH204" s="145"/>
    </row>
    <row r="205" spans="1:60" ht="63.75" hidden="1" customHeight="1" x14ac:dyDescent="0.2">
      <c r="A205" s="324"/>
      <c r="B205" s="324"/>
      <c r="C205" s="325"/>
      <c r="D205" s="336"/>
      <c r="E205" s="325"/>
      <c r="F205" s="324"/>
      <c r="G205" s="203"/>
      <c r="H205" s="203"/>
      <c r="I205" s="203"/>
      <c r="J205" s="324"/>
      <c r="K205" s="324"/>
      <c r="L205" s="324"/>
      <c r="M205" s="324"/>
      <c r="N205" s="324"/>
      <c r="O205" s="332"/>
      <c r="P205" s="324"/>
      <c r="Q205" s="332"/>
      <c r="R205" s="332"/>
      <c r="S205" s="128"/>
      <c r="T205" s="129">
        <f t="shared" si="820"/>
        <v>0</v>
      </c>
      <c r="U205" s="325"/>
      <c r="V205" s="325"/>
      <c r="W205" s="203"/>
      <c r="X205" s="324"/>
      <c r="Y205" s="329"/>
      <c r="Z205" s="206">
        <f t="shared" si="822"/>
        <v>0</v>
      </c>
      <c r="AA205" s="203"/>
      <c r="AB205" s="203"/>
      <c r="AC205" s="329"/>
      <c r="AD205" s="325"/>
      <c r="AE205" s="202">
        <f t="shared" si="824"/>
        <v>0</v>
      </c>
      <c r="AF205" s="203"/>
      <c r="AG205" s="203"/>
      <c r="AH205" s="329"/>
      <c r="AI205" s="325"/>
      <c r="AJ205" s="202">
        <f t="shared" si="826"/>
        <v>0</v>
      </c>
      <c r="AK205" s="203"/>
      <c r="AL205" s="203"/>
      <c r="AM205" s="329"/>
      <c r="AN205" s="325"/>
      <c r="AO205" s="202">
        <f t="shared" si="680"/>
        <v>0</v>
      </c>
      <c r="AP205" s="203"/>
      <c r="AQ205" s="325"/>
      <c r="AR205" s="325"/>
      <c r="AS205" s="327"/>
      <c r="AT205" s="327"/>
      <c r="AU205" s="336"/>
      <c r="AV205" s="336"/>
      <c r="AW205" s="203" t="s">
        <v>89</v>
      </c>
      <c r="AX205" s="203"/>
      <c r="AY205" s="130"/>
      <c r="AZ205" s="131"/>
      <c r="BA205" s="207"/>
      <c r="BB205" s="145"/>
      <c r="BC205" s="145"/>
      <c r="BD205" s="145"/>
      <c r="BE205" s="145"/>
      <c r="BF205" s="145"/>
      <c r="BG205" s="145"/>
      <c r="BH205" s="145"/>
    </row>
    <row r="206" spans="1:60" ht="63.75" customHeight="1" x14ac:dyDescent="0.2">
      <c r="A206" s="324">
        <v>66</v>
      </c>
      <c r="B206" s="324" t="s">
        <v>257</v>
      </c>
      <c r="C206" s="325" t="str">
        <f>+VLOOKUP(B206,$A$568:$B$606,2,0)</f>
        <v>DIEGO PAREDES CUERVO</v>
      </c>
      <c r="D206" s="336" t="s">
        <v>167</v>
      </c>
      <c r="E206" s="325"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324" t="s">
        <v>265</v>
      </c>
      <c r="G206" s="203" t="s">
        <v>260</v>
      </c>
      <c r="H206" s="203" t="s">
        <v>34</v>
      </c>
      <c r="I206" s="203" t="s">
        <v>1141</v>
      </c>
      <c r="J206" s="324" t="s">
        <v>142</v>
      </c>
      <c r="K206" s="324" t="s">
        <v>1160</v>
      </c>
      <c r="L206" s="324" t="s">
        <v>1209</v>
      </c>
      <c r="M206" s="324" t="s">
        <v>1162</v>
      </c>
      <c r="N206" s="324" t="s">
        <v>127</v>
      </c>
      <c r="O206" s="332">
        <f t="shared" ref="O206" si="833">IF(N206="ALTA",5,IF(N206="MEDIO ALTA",4,IF(N206="MEDIA",3,IF(N206="MEDIO BAJA",2,IF(N206="BAJA",1,0)))))</f>
        <v>1</v>
      </c>
      <c r="P206" s="324" t="s">
        <v>139</v>
      </c>
      <c r="Q206" s="332">
        <f t="shared" ref="Q206" si="834">IF(P206="ALTO",5,IF(P206="MEDIO-ALTO",4,IF(P206="MEDIO",3,IF(P206="MEDIO-BAJO",2,IF(P206="BAJO",1,0)))))</f>
        <v>5</v>
      </c>
      <c r="R206" s="332">
        <f t="shared" ref="R206" si="835">Q206*O206</f>
        <v>5</v>
      </c>
      <c r="S206" s="128" t="s">
        <v>315</v>
      </c>
      <c r="T206" s="129">
        <f t="shared" si="820"/>
        <v>1</v>
      </c>
      <c r="U206" s="325">
        <f t="shared" si="670"/>
        <v>1</v>
      </c>
      <c r="V206" s="325">
        <f t="shared" si="671"/>
        <v>0.6</v>
      </c>
      <c r="W206" s="203" t="s">
        <v>1224</v>
      </c>
      <c r="X206" s="324">
        <f t="shared" ref="X206" si="836">IF(S206="No_existen",5*$X$10,Y206*$X$10)</f>
        <v>0.2</v>
      </c>
      <c r="Y206" s="329">
        <f t="shared" si="673"/>
        <v>4</v>
      </c>
      <c r="Z206" s="206">
        <f t="shared" si="822"/>
        <v>4</v>
      </c>
      <c r="AA206" s="203" t="s">
        <v>318</v>
      </c>
      <c r="AB206" s="203"/>
      <c r="AC206" s="329">
        <f t="shared" ref="AC206" si="837">IF(S206="No_existen",5*$AC$10,AD206*$AC$10)</f>
        <v>0.15</v>
      </c>
      <c r="AD206" s="325">
        <f t="shared" si="675"/>
        <v>1</v>
      </c>
      <c r="AE206" s="202">
        <f t="shared" si="824"/>
        <v>1</v>
      </c>
      <c r="AF206" s="203" t="s">
        <v>295</v>
      </c>
      <c r="AG206" s="203" t="s">
        <v>1234</v>
      </c>
      <c r="AH206" s="329">
        <f t="shared" ref="AH206" si="838">IF(S206="No_existen",5*$AH$10,AI206*$AH$10)</f>
        <v>0.1</v>
      </c>
      <c r="AI206" s="325">
        <f t="shared" si="677"/>
        <v>1</v>
      </c>
      <c r="AJ206" s="202">
        <f t="shared" si="826"/>
        <v>1</v>
      </c>
      <c r="AK206" s="203" t="s">
        <v>292</v>
      </c>
      <c r="AL206" s="203" t="s">
        <v>307</v>
      </c>
      <c r="AM206" s="329">
        <f t="shared" ref="AM206" si="839">IF(S206="No_existen",5*$AM$10,AN206*$AM$10)</f>
        <v>0.1</v>
      </c>
      <c r="AN206" s="325">
        <f t="shared" ref="AN206" si="840">ROUND(AVERAGEIF(AO206:AO208,"&gt;0"),0)</f>
        <v>1</v>
      </c>
      <c r="AO206" s="202">
        <f t="shared" si="680"/>
        <v>1</v>
      </c>
      <c r="AP206" s="203" t="s">
        <v>614</v>
      </c>
      <c r="AQ206" s="325">
        <f t="shared" ref="AQ206" si="841">ROUND(AVERAGE(U206,Y206,AD206,AI206,AN206),0)</f>
        <v>2</v>
      </c>
      <c r="AR206" s="325" t="str">
        <f t="shared" ref="AR206" si="842">IF(AQ206&lt;1.5,"FUERTE",IF(AND(AQ206&gt;=1.5,AQ206&lt;2.5),"ACEPTABLE",IF(AQ206&gt;=5,"INEXISTENTE","DÉBIL")))</f>
        <v>ACEPTABLE</v>
      </c>
      <c r="AS206" s="327">
        <f t="shared" ref="AS206" si="843">IF(R206=0,0,ROUND((R206*AQ206),0))</f>
        <v>10</v>
      </c>
      <c r="AT206" s="327" t="str">
        <f t="shared" ref="AT206" si="844">IF(AS206&gt;=36,"GRAVE", IF(AS206&lt;=10, "LEVE", "MODERADO"))</f>
        <v>LEVE</v>
      </c>
      <c r="AU206" s="336" t="s">
        <v>1180</v>
      </c>
      <c r="AV206" s="341">
        <v>0</v>
      </c>
      <c r="AW206" s="203" t="s">
        <v>89</v>
      </c>
      <c r="AX206" s="203"/>
      <c r="AY206" s="130"/>
      <c r="AZ206" s="131"/>
      <c r="BA206" s="207"/>
      <c r="BB206" s="145"/>
      <c r="BC206" s="145"/>
      <c r="BD206" s="145"/>
      <c r="BE206" s="145"/>
      <c r="BF206" s="145"/>
      <c r="BG206" s="145"/>
      <c r="BH206" s="145"/>
    </row>
    <row r="207" spans="1:60" ht="63.75" hidden="1" customHeight="1" x14ac:dyDescent="0.2">
      <c r="A207" s="324"/>
      <c r="B207" s="324"/>
      <c r="C207" s="325"/>
      <c r="D207" s="336"/>
      <c r="E207" s="325"/>
      <c r="F207" s="324"/>
      <c r="G207" s="203"/>
      <c r="H207" s="203"/>
      <c r="I207" s="203"/>
      <c r="J207" s="324"/>
      <c r="K207" s="324"/>
      <c r="L207" s="324"/>
      <c r="M207" s="324"/>
      <c r="N207" s="324"/>
      <c r="O207" s="332"/>
      <c r="P207" s="324"/>
      <c r="Q207" s="332"/>
      <c r="R207" s="332"/>
      <c r="S207" s="128"/>
      <c r="T207" s="129">
        <f t="shared" si="820"/>
        <v>0</v>
      </c>
      <c r="U207" s="325"/>
      <c r="V207" s="325"/>
      <c r="W207" s="203"/>
      <c r="X207" s="324"/>
      <c r="Y207" s="329"/>
      <c r="Z207" s="206">
        <f t="shared" si="822"/>
        <v>0</v>
      </c>
      <c r="AA207" s="203"/>
      <c r="AB207" s="203"/>
      <c r="AC207" s="329"/>
      <c r="AD207" s="325"/>
      <c r="AE207" s="202">
        <f t="shared" si="824"/>
        <v>0</v>
      </c>
      <c r="AF207" s="203"/>
      <c r="AG207" s="203"/>
      <c r="AH207" s="329"/>
      <c r="AI207" s="325"/>
      <c r="AJ207" s="202">
        <f t="shared" si="826"/>
        <v>0</v>
      </c>
      <c r="AK207" s="203"/>
      <c r="AL207" s="203"/>
      <c r="AM207" s="329"/>
      <c r="AN207" s="325"/>
      <c r="AO207" s="202">
        <f t="shared" si="680"/>
        <v>0</v>
      </c>
      <c r="AP207" s="203"/>
      <c r="AQ207" s="325"/>
      <c r="AR207" s="325"/>
      <c r="AS207" s="327"/>
      <c r="AT207" s="327"/>
      <c r="AU207" s="336"/>
      <c r="AV207" s="336"/>
      <c r="AW207" s="203" t="s">
        <v>89</v>
      </c>
      <c r="AX207" s="203"/>
      <c r="AY207" s="130"/>
      <c r="AZ207" s="131"/>
      <c r="BA207" s="207"/>
      <c r="BB207" s="145"/>
      <c r="BC207" s="145"/>
      <c r="BD207" s="145"/>
      <c r="BE207" s="145"/>
      <c r="BF207" s="145"/>
      <c r="BG207" s="145"/>
      <c r="BH207" s="145"/>
    </row>
    <row r="208" spans="1:60" ht="63.75" hidden="1" customHeight="1" x14ac:dyDescent="0.2">
      <c r="A208" s="324"/>
      <c r="B208" s="324"/>
      <c r="C208" s="325"/>
      <c r="D208" s="336"/>
      <c r="E208" s="325"/>
      <c r="F208" s="324"/>
      <c r="G208" s="203"/>
      <c r="H208" s="203"/>
      <c r="I208" s="203"/>
      <c r="J208" s="324"/>
      <c r="K208" s="324"/>
      <c r="L208" s="324"/>
      <c r="M208" s="324"/>
      <c r="N208" s="324"/>
      <c r="O208" s="332"/>
      <c r="P208" s="324"/>
      <c r="Q208" s="332"/>
      <c r="R208" s="332"/>
      <c r="S208" s="128"/>
      <c r="T208" s="129">
        <f t="shared" si="820"/>
        <v>0</v>
      </c>
      <c r="U208" s="325"/>
      <c r="V208" s="325"/>
      <c r="W208" s="203"/>
      <c r="X208" s="324"/>
      <c r="Y208" s="329"/>
      <c r="Z208" s="206">
        <f t="shared" si="822"/>
        <v>0</v>
      </c>
      <c r="AA208" s="203"/>
      <c r="AB208" s="203"/>
      <c r="AC208" s="329"/>
      <c r="AD208" s="325"/>
      <c r="AE208" s="202">
        <f t="shared" si="824"/>
        <v>0</v>
      </c>
      <c r="AF208" s="203"/>
      <c r="AG208" s="203"/>
      <c r="AH208" s="329"/>
      <c r="AI208" s="325"/>
      <c r="AJ208" s="202">
        <f t="shared" si="826"/>
        <v>0</v>
      </c>
      <c r="AK208" s="203"/>
      <c r="AL208" s="203"/>
      <c r="AM208" s="329"/>
      <c r="AN208" s="325"/>
      <c r="AO208" s="202">
        <f t="shared" si="680"/>
        <v>0</v>
      </c>
      <c r="AP208" s="203"/>
      <c r="AQ208" s="325"/>
      <c r="AR208" s="325"/>
      <c r="AS208" s="327"/>
      <c r="AT208" s="327"/>
      <c r="AU208" s="336"/>
      <c r="AV208" s="336"/>
      <c r="AW208" s="203" t="s">
        <v>89</v>
      </c>
      <c r="AX208" s="203"/>
      <c r="AY208" s="130"/>
      <c r="AZ208" s="131"/>
      <c r="BA208" s="207"/>
      <c r="BB208" s="145"/>
      <c r="BC208" s="145"/>
      <c r="BD208" s="145"/>
      <c r="BE208" s="145"/>
      <c r="BF208" s="145"/>
      <c r="BG208" s="145"/>
      <c r="BH208" s="145"/>
    </row>
    <row r="209" spans="1:60" ht="63.75" customHeight="1" x14ac:dyDescent="0.2">
      <c r="A209" s="324">
        <v>67</v>
      </c>
      <c r="B209" s="324" t="s">
        <v>257</v>
      </c>
      <c r="C209" s="325" t="str">
        <f>+VLOOKUP(B209,$A$568:$B$606,2,0)</f>
        <v>DIEGO PAREDES CUERVO</v>
      </c>
      <c r="D209" s="336" t="s">
        <v>167</v>
      </c>
      <c r="E209" s="325"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324" t="s">
        <v>265</v>
      </c>
      <c r="G209" s="203" t="s">
        <v>260</v>
      </c>
      <c r="H209" s="203" t="s">
        <v>34</v>
      </c>
      <c r="I209" s="203" t="s">
        <v>1186</v>
      </c>
      <c r="J209" s="324" t="s">
        <v>142</v>
      </c>
      <c r="K209" s="324" t="s">
        <v>1160</v>
      </c>
      <c r="L209" s="324" t="s">
        <v>1210</v>
      </c>
      <c r="M209" s="324" t="s">
        <v>1211</v>
      </c>
      <c r="N209" s="324" t="s">
        <v>127</v>
      </c>
      <c r="O209" s="332">
        <f t="shared" ref="O209" si="845">IF(N209="ALTA",5,IF(N209="MEDIO ALTA",4,IF(N209="MEDIA",3,IF(N209="MEDIO BAJA",2,IF(N209="BAJA",1,0)))))</f>
        <v>1</v>
      </c>
      <c r="P209" s="324" t="s">
        <v>209</v>
      </c>
      <c r="Q209" s="332">
        <f t="shared" ref="Q209" si="846">IF(P209="ALTO",5,IF(P209="MEDIO-ALTO",4,IF(P209="MEDIO",3,IF(P209="MEDIO-BAJO",2,IF(P209="BAJO",1,0)))))</f>
        <v>4</v>
      </c>
      <c r="R209" s="332">
        <f t="shared" ref="R209" si="847">Q209*O209</f>
        <v>4</v>
      </c>
      <c r="S209" s="128" t="s">
        <v>314</v>
      </c>
      <c r="T209" s="129">
        <f t="shared" si="820"/>
        <v>2</v>
      </c>
      <c r="U209" s="325">
        <f t="shared" si="670"/>
        <v>2</v>
      </c>
      <c r="V209" s="325">
        <f t="shared" si="671"/>
        <v>1.2</v>
      </c>
      <c r="W209" s="203" t="s">
        <v>1225</v>
      </c>
      <c r="X209" s="324">
        <f t="shared" ref="X209" si="848">IF(S209="No_existen",5*$X$10,Y209*$X$10)</f>
        <v>0.2</v>
      </c>
      <c r="Y209" s="329">
        <f t="shared" si="673"/>
        <v>4</v>
      </c>
      <c r="Z209" s="206">
        <f t="shared" si="822"/>
        <v>4</v>
      </c>
      <c r="AA209" s="203" t="s">
        <v>318</v>
      </c>
      <c r="AB209" s="203"/>
      <c r="AC209" s="329">
        <f t="shared" ref="AC209" si="849">IF(S209="No_existen",5*$AC$10,AD209*$AC$10)</f>
        <v>0.15</v>
      </c>
      <c r="AD209" s="325">
        <f t="shared" si="675"/>
        <v>1</v>
      </c>
      <c r="AE209" s="202">
        <f t="shared" si="824"/>
        <v>1</v>
      </c>
      <c r="AF209" s="203" t="s">
        <v>295</v>
      </c>
      <c r="AG209" s="203" t="s">
        <v>1172</v>
      </c>
      <c r="AH209" s="329">
        <f t="shared" ref="AH209" si="850">IF(S209="No_existen",5*$AH$10,AI209*$AH$10)</f>
        <v>0.1</v>
      </c>
      <c r="AI209" s="325">
        <f t="shared" si="677"/>
        <v>1</v>
      </c>
      <c r="AJ209" s="202">
        <f t="shared" si="826"/>
        <v>1</v>
      </c>
      <c r="AK209" s="203" t="s">
        <v>292</v>
      </c>
      <c r="AL209" s="203" t="s">
        <v>299</v>
      </c>
      <c r="AM209" s="329">
        <f t="shared" ref="AM209" si="851">IF(S209="No_existen",5*$AM$10,AN209*$AM$10)</f>
        <v>0.1</v>
      </c>
      <c r="AN209" s="325">
        <f t="shared" ref="AN209" si="852">ROUND(AVERAGEIF(AO209:AO211,"&gt;0"),0)</f>
        <v>1</v>
      </c>
      <c r="AO209" s="202">
        <f t="shared" si="680"/>
        <v>1</v>
      </c>
      <c r="AP209" s="203" t="s">
        <v>614</v>
      </c>
      <c r="AQ209" s="325">
        <f t="shared" ref="AQ209" si="853">ROUND(AVERAGE(U209,Y209,AD209,AI209,AN209),0)</f>
        <v>2</v>
      </c>
      <c r="AR209" s="325" t="str">
        <f t="shared" ref="AR209" si="854">IF(AQ209&lt;1.5,"FUERTE",IF(AND(AQ209&gt;=1.5,AQ209&lt;2.5),"ACEPTABLE",IF(AQ209&gt;=5,"INEXISTENTE","DÉBIL")))</f>
        <v>ACEPTABLE</v>
      </c>
      <c r="AS209" s="327">
        <f t="shared" ref="AS209" si="855">IF(R209=0,0,ROUND((R209*AQ209),0))</f>
        <v>8</v>
      </c>
      <c r="AT209" s="327" t="str">
        <f t="shared" ref="AT209" si="856">IF(AS209&gt;=36,"GRAVE", IF(AS209&lt;=10, "LEVE", "MODERADO"))</f>
        <v>LEVE</v>
      </c>
      <c r="AU209" s="336" t="s">
        <v>1243</v>
      </c>
      <c r="AV209" s="341">
        <v>0</v>
      </c>
      <c r="AW209" s="203" t="s">
        <v>89</v>
      </c>
      <c r="AX209" s="203"/>
      <c r="AY209" s="130"/>
      <c r="AZ209" s="131"/>
      <c r="BA209" s="207"/>
      <c r="BB209" s="145"/>
      <c r="BC209" s="145"/>
      <c r="BD209" s="145"/>
      <c r="BE209" s="145"/>
      <c r="BF209" s="145"/>
      <c r="BG209" s="145"/>
      <c r="BH209" s="145"/>
    </row>
    <row r="210" spans="1:60" ht="63.75" hidden="1" customHeight="1" x14ac:dyDescent="0.2">
      <c r="A210" s="324"/>
      <c r="B210" s="324"/>
      <c r="C210" s="325"/>
      <c r="D210" s="336"/>
      <c r="E210" s="325"/>
      <c r="F210" s="324"/>
      <c r="G210" s="203"/>
      <c r="H210" s="203"/>
      <c r="I210" s="203"/>
      <c r="J210" s="324"/>
      <c r="K210" s="324"/>
      <c r="L210" s="324"/>
      <c r="M210" s="324"/>
      <c r="N210" s="324"/>
      <c r="O210" s="332"/>
      <c r="P210" s="324"/>
      <c r="Q210" s="332"/>
      <c r="R210" s="332"/>
      <c r="S210" s="128"/>
      <c r="T210" s="129">
        <f t="shared" si="820"/>
        <v>0</v>
      </c>
      <c r="U210" s="325"/>
      <c r="V210" s="325"/>
      <c r="W210" s="203"/>
      <c r="X210" s="324"/>
      <c r="Y210" s="329"/>
      <c r="Z210" s="206">
        <f t="shared" si="822"/>
        <v>0</v>
      </c>
      <c r="AA210" s="203"/>
      <c r="AB210" s="203"/>
      <c r="AC210" s="329"/>
      <c r="AD210" s="325"/>
      <c r="AE210" s="202">
        <f t="shared" si="824"/>
        <v>0</v>
      </c>
      <c r="AF210" s="203"/>
      <c r="AG210" s="203"/>
      <c r="AH210" s="329"/>
      <c r="AI210" s="325"/>
      <c r="AJ210" s="202">
        <f t="shared" si="826"/>
        <v>0</v>
      </c>
      <c r="AK210" s="203"/>
      <c r="AL210" s="203"/>
      <c r="AM210" s="329"/>
      <c r="AN210" s="325"/>
      <c r="AO210" s="202">
        <f t="shared" si="680"/>
        <v>0</v>
      </c>
      <c r="AP210" s="203"/>
      <c r="AQ210" s="325"/>
      <c r="AR210" s="325"/>
      <c r="AS210" s="327"/>
      <c r="AT210" s="327"/>
      <c r="AU210" s="336"/>
      <c r="AV210" s="336"/>
      <c r="AW210" s="203" t="s">
        <v>89</v>
      </c>
      <c r="AX210" s="203"/>
      <c r="AY210" s="130"/>
      <c r="AZ210" s="131"/>
      <c r="BA210" s="207"/>
      <c r="BB210" s="145"/>
      <c r="BC210" s="145"/>
      <c r="BD210" s="145"/>
      <c r="BE210" s="145"/>
      <c r="BF210" s="145"/>
      <c r="BG210" s="145"/>
      <c r="BH210" s="145"/>
    </row>
    <row r="211" spans="1:60" ht="63.75" hidden="1" customHeight="1" x14ac:dyDescent="0.2">
      <c r="A211" s="324"/>
      <c r="B211" s="324"/>
      <c r="C211" s="325"/>
      <c r="D211" s="336"/>
      <c r="E211" s="325"/>
      <c r="F211" s="324"/>
      <c r="G211" s="203"/>
      <c r="H211" s="203"/>
      <c r="I211" s="203"/>
      <c r="J211" s="324"/>
      <c r="K211" s="324"/>
      <c r="L211" s="324"/>
      <c r="M211" s="324"/>
      <c r="N211" s="324"/>
      <c r="O211" s="332"/>
      <c r="P211" s="324"/>
      <c r="Q211" s="332"/>
      <c r="R211" s="332"/>
      <c r="S211" s="128"/>
      <c r="T211" s="129">
        <f t="shared" si="820"/>
        <v>0</v>
      </c>
      <c r="U211" s="325"/>
      <c r="V211" s="325"/>
      <c r="W211" s="203"/>
      <c r="X211" s="324"/>
      <c r="Y211" s="329"/>
      <c r="Z211" s="206">
        <f t="shared" si="822"/>
        <v>0</v>
      </c>
      <c r="AA211" s="203"/>
      <c r="AB211" s="203"/>
      <c r="AC211" s="329"/>
      <c r="AD211" s="325"/>
      <c r="AE211" s="202">
        <f t="shared" si="824"/>
        <v>0</v>
      </c>
      <c r="AF211" s="203"/>
      <c r="AG211" s="203"/>
      <c r="AH211" s="329"/>
      <c r="AI211" s="325"/>
      <c r="AJ211" s="202">
        <f t="shared" si="826"/>
        <v>0</v>
      </c>
      <c r="AK211" s="203"/>
      <c r="AL211" s="203"/>
      <c r="AM211" s="329"/>
      <c r="AN211" s="325"/>
      <c r="AO211" s="202">
        <f t="shared" si="680"/>
        <v>0</v>
      </c>
      <c r="AP211" s="203"/>
      <c r="AQ211" s="325"/>
      <c r="AR211" s="325"/>
      <c r="AS211" s="327"/>
      <c r="AT211" s="327"/>
      <c r="AU211" s="336"/>
      <c r="AV211" s="336"/>
      <c r="AW211" s="203" t="s">
        <v>89</v>
      </c>
      <c r="AX211" s="203"/>
      <c r="AY211" s="130"/>
      <c r="AZ211" s="131"/>
      <c r="BA211" s="207"/>
      <c r="BB211" s="145"/>
      <c r="BC211" s="145"/>
      <c r="BD211" s="145"/>
      <c r="BE211" s="145"/>
      <c r="BF211" s="145"/>
      <c r="BG211" s="145"/>
      <c r="BH211" s="145"/>
    </row>
    <row r="212" spans="1:60" s="176" customFormat="1" ht="63.75" customHeight="1" x14ac:dyDescent="0.2">
      <c r="A212" s="337">
        <v>68</v>
      </c>
      <c r="B212" s="337" t="s">
        <v>257</v>
      </c>
      <c r="C212" s="339" t="str">
        <f>+VLOOKUP(B212,$A$568:$B$606,2,0)</f>
        <v>DIEGO PAREDES CUERVO</v>
      </c>
      <c r="D212" s="337" t="s">
        <v>167</v>
      </c>
      <c r="E212" s="339"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337" t="s">
        <v>265</v>
      </c>
      <c r="G212" s="273" t="s">
        <v>260</v>
      </c>
      <c r="H212" s="273" t="s">
        <v>37</v>
      </c>
      <c r="I212" s="273" t="s">
        <v>1187</v>
      </c>
      <c r="J212" s="337" t="s">
        <v>105</v>
      </c>
      <c r="K212" s="337" t="s">
        <v>1206</v>
      </c>
      <c r="L212" s="337" t="s">
        <v>1212</v>
      </c>
      <c r="M212" s="337" t="s">
        <v>1213</v>
      </c>
      <c r="N212" s="337" t="s">
        <v>127</v>
      </c>
      <c r="O212" s="342">
        <f t="shared" ref="O212" si="857">IF(N212="ALTA",5,IF(N212="MEDIO ALTA",4,IF(N212="MEDIA",3,IF(N212="MEDIO BAJA",2,IF(N212="BAJA",1,0)))))</f>
        <v>1</v>
      </c>
      <c r="P212" s="337" t="s">
        <v>140</v>
      </c>
      <c r="Q212" s="342">
        <f t="shared" ref="Q212" si="858">IF(P212="ALTO",5,IF(P212="MEDIO-ALTO",4,IF(P212="MEDIO",3,IF(P212="MEDIO-BAJO",2,IF(P212="BAJO",1,0)))))</f>
        <v>3</v>
      </c>
      <c r="R212" s="342">
        <f t="shared" ref="R212" si="859">Q212*O212</f>
        <v>3</v>
      </c>
      <c r="S212" s="127" t="s">
        <v>315</v>
      </c>
      <c r="T212" s="287">
        <f t="shared" si="820"/>
        <v>1</v>
      </c>
      <c r="U212" s="339">
        <f t="shared" ref="U212:U242" si="860">ROUND(AVERAGEIF(T212:T214,"&gt;0"),0)</f>
        <v>1</v>
      </c>
      <c r="V212" s="339">
        <f t="shared" ref="V212:V242" si="861">U212*0.6</f>
        <v>0.6</v>
      </c>
      <c r="W212" s="273" t="s">
        <v>1226</v>
      </c>
      <c r="X212" s="337">
        <f t="shared" ref="X212" si="862">IF(S212="No_existen",5*$X$10,Y212*$X$10)</f>
        <v>0.2</v>
      </c>
      <c r="Y212" s="340">
        <f t="shared" ref="Y212:Y242" si="863">ROUND(AVERAGEIF(Z212:Z214,"&gt;0"),0)</f>
        <v>4</v>
      </c>
      <c r="Z212" s="288">
        <f t="shared" si="822"/>
        <v>4</v>
      </c>
      <c r="AA212" s="273" t="s">
        <v>318</v>
      </c>
      <c r="AB212" s="273"/>
      <c r="AC212" s="340">
        <f t="shared" ref="AC212" si="864">IF(S212="No_existen",5*$AC$10,AD212*$AC$10)</f>
        <v>0.15</v>
      </c>
      <c r="AD212" s="339">
        <f t="shared" ref="AD212:AD242" si="865">ROUND(AVERAGEIF(AE212:AE214,"&gt;0"),0)</f>
        <v>1</v>
      </c>
      <c r="AE212" s="242">
        <f t="shared" si="824"/>
        <v>1</v>
      </c>
      <c r="AF212" s="273" t="s">
        <v>295</v>
      </c>
      <c r="AG212" s="273" t="s">
        <v>1172</v>
      </c>
      <c r="AH212" s="340">
        <f t="shared" ref="AH212" si="866">IF(S212="No_existen",5*$AH$10,AI212*$AH$10)</f>
        <v>0.1</v>
      </c>
      <c r="AI212" s="339">
        <f t="shared" ref="AI212:AI242" si="867">ROUND(AVERAGEIF(AJ212:AJ214,"&gt;0"),0)</f>
        <v>1</v>
      </c>
      <c r="AJ212" s="242">
        <f t="shared" si="826"/>
        <v>1</v>
      </c>
      <c r="AK212" s="273" t="s">
        <v>292</v>
      </c>
      <c r="AL212" s="273" t="s">
        <v>307</v>
      </c>
      <c r="AM212" s="340">
        <f t="shared" ref="AM212" si="868">IF(S212="No_existen",5*$AM$10,AN212*$AM$10)</f>
        <v>0.1</v>
      </c>
      <c r="AN212" s="339">
        <f t="shared" ref="AN212" si="869">ROUND(AVERAGEIF(AO212:AO214,"&gt;0"),0)</f>
        <v>1</v>
      </c>
      <c r="AO212" s="242">
        <f t="shared" ref="AO212:AO247" si="870">IF(AP212="Preventivo",1,IF(AP212="Detectivo",4, IF(S212="No_existen",5,0)))</f>
        <v>1</v>
      </c>
      <c r="AP212" s="273" t="s">
        <v>614</v>
      </c>
      <c r="AQ212" s="339">
        <f t="shared" ref="AQ212" si="871">ROUND(AVERAGE(U212,Y212,AD212,AI212,AN212),0)</f>
        <v>2</v>
      </c>
      <c r="AR212" s="339" t="str">
        <f t="shared" ref="AR212" si="872">IF(AQ212&lt;1.5,"FUERTE",IF(AND(AQ212&gt;=1.5,AQ212&lt;2.5),"ACEPTABLE",IF(AQ212&gt;=5,"INEXISTENTE","DÉBIL")))</f>
        <v>ACEPTABLE</v>
      </c>
      <c r="AS212" s="339">
        <f t="shared" ref="AS212" si="873">IF(R212=0,0,ROUND((R212*AQ212),0))</f>
        <v>6</v>
      </c>
      <c r="AT212" s="339" t="str">
        <f t="shared" ref="AT212" si="874">IF(AS212&gt;=36,"GRAVE", IF(AS212&lt;=10, "LEVE", "MODERADO"))</f>
        <v>LEVE</v>
      </c>
      <c r="AU212" s="337" t="s">
        <v>1244</v>
      </c>
      <c r="AV212" s="338">
        <v>0</v>
      </c>
      <c r="AW212" s="273" t="s">
        <v>89</v>
      </c>
      <c r="AX212" s="273"/>
      <c r="AY212" s="289"/>
      <c r="AZ212" s="290"/>
      <c r="BA212" s="273"/>
      <c r="BB212" s="149"/>
      <c r="BC212" s="149"/>
      <c r="BD212" s="149"/>
      <c r="BE212" s="149"/>
      <c r="BF212" s="149"/>
      <c r="BG212" s="149"/>
      <c r="BH212" s="149"/>
    </row>
    <row r="213" spans="1:60" s="176" customFormat="1" ht="63.75" hidden="1" customHeight="1" x14ac:dyDescent="0.2">
      <c r="A213" s="337"/>
      <c r="B213" s="337"/>
      <c r="C213" s="339"/>
      <c r="D213" s="337"/>
      <c r="E213" s="339"/>
      <c r="F213" s="337"/>
      <c r="G213" s="273"/>
      <c r="H213" s="273"/>
      <c r="I213" s="127"/>
      <c r="J213" s="337"/>
      <c r="K213" s="337"/>
      <c r="L213" s="337"/>
      <c r="M213" s="337"/>
      <c r="N213" s="337"/>
      <c r="O213" s="342"/>
      <c r="P213" s="337"/>
      <c r="Q213" s="342"/>
      <c r="R213" s="342"/>
      <c r="S213" s="127"/>
      <c r="T213" s="287">
        <f t="shared" si="820"/>
        <v>0</v>
      </c>
      <c r="U213" s="339"/>
      <c r="V213" s="339"/>
      <c r="W213" s="273"/>
      <c r="X213" s="337"/>
      <c r="Y213" s="340"/>
      <c r="Z213" s="288">
        <f t="shared" si="822"/>
        <v>0</v>
      </c>
      <c r="AA213" s="273"/>
      <c r="AB213" s="273"/>
      <c r="AC213" s="340"/>
      <c r="AD213" s="339"/>
      <c r="AE213" s="242">
        <f t="shared" si="824"/>
        <v>0</v>
      </c>
      <c r="AF213" s="273"/>
      <c r="AG213" s="273"/>
      <c r="AH213" s="340"/>
      <c r="AI213" s="339"/>
      <c r="AJ213" s="242">
        <f t="shared" si="826"/>
        <v>0</v>
      </c>
      <c r="AK213" s="273"/>
      <c r="AL213" s="273"/>
      <c r="AM213" s="340"/>
      <c r="AN213" s="339"/>
      <c r="AO213" s="242">
        <f t="shared" si="870"/>
        <v>0</v>
      </c>
      <c r="AP213" s="273"/>
      <c r="AQ213" s="339"/>
      <c r="AR213" s="339"/>
      <c r="AS213" s="339"/>
      <c r="AT213" s="339"/>
      <c r="AU213" s="337"/>
      <c r="AV213" s="337"/>
      <c r="AW213" s="273" t="s">
        <v>89</v>
      </c>
      <c r="AX213" s="273"/>
      <c r="AY213" s="289"/>
      <c r="AZ213" s="290"/>
      <c r="BA213" s="273"/>
      <c r="BB213" s="149"/>
      <c r="BC213" s="149"/>
      <c r="BD213" s="149"/>
      <c r="BE213" s="149"/>
      <c r="BF213" s="149"/>
      <c r="BG213" s="149"/>
      <c r="BH213" s="149"/>
    </row>
    <row r="214" spans="1:60" s="176" customFormat="1" ht="63.75" hidden="1" customHeight="1" x14ac:dyDescent="0.2">
      <c r="A214" s="337"/>
      <c r="B214" s="337"/>
      <c r="C214" s="339"/>
      <c r="D214" s="337"/>
      <c r="E214" s="339"/>
      <c r="F214" s="337"/>
      <c r="G214" s="273"/>
      <c r="H214" s="273"/>
      <c r="I214" s="127"/>
      <c r="J214" s="337"/>
      <c r="K214" s="337"/>
      <c r="L214" s="337"/>
      <c r="M214" s="337"/>
      <c r="N214" s="337"/>
      <c r="O214" s="342"/>
      <c r="P214" s="337"/>
      <c r="Q214" s="342"/>
      <c r="R214" s="342"/>
      <c r="S214" s="127"/>
      <c r="T214" s="287">
        <f t="shared" si="820"/>
        <v>0</v>
      </c>
      <c r="U214" s="339"/>
      <c r="V214" s="339"/>
      <c r="W214" s="273"/>
      <c r="X214" s="337"/>
      <c r="Y214" s="340"/>
      <c r="Z214" s="288">
        <f t="shared" si="822"/>
        <v>0</v>
      </c>
      <c r="AA214" s="273"/>
      <c r="AB214" s="273"/>
      <c r="AC214" s="340"/>
      <c r="AD214" s="339"/>
      <c r="AE214" s="242">
        <f t="shared" si="824"/>
        <v>0</v>
      </c>
      <c r="AF214" s="273"/>
      <c r="AG214" s="273"/>
      <c r="AH214" s="340"/>
      <c r="AI214" s="339"/>
      <c r="AJ214" s="242">
        <f t="shared" si="826"/>
        <v>0</v>
      </c>
      <c r="AK214" s="273"/>
      <c r="AL214" s="273"/>
      <c r="AM214" s="340"/>
      <c r="AN214" s="339"/>
      <c r="AO214" s="242">
        <f t="shared" si="870"/>
        <v>0</v>
      </c>
      <c r="AP214" s="273"/>
      <c r="AQ214" s="339"/>
      <c r="AR214" s="339"/>
      <c r="AS214" s="339"/>
      <c r="AT214" s="339"/>
      <c r="AU214" s="337"/>
      <c r="AV214" s="337"/>
      <c r="AW214" s="273" t="s">
        <v>89</v>
      </c>
      <c r="AX214" s="273"/>
      <c r="AY214" s="289"/>
      <c r="AZ214" s="290"/>
      <c r="BA214" s="273"/>
      <c r="BB214" s="149"/>
      <c r="BC214" s="149"/>
      <c r="BD214" s="149"/>
      <c r="BE214" s="149"/>
      <c r="BF214" s="149"/>
      <c r="BG214" s="149"/>
      <c r="BH214" s="149"/>
    </row>
    <row r="215" spans="1:60" ht="63.75" customHeight="1" x14ac:dyDescent="0.2">
      <c r="A215" s="324">
        <v>69</v>
      </c>
      <c r="B215" s="324" t="s">
        <v>249</v>
      </c>
      <c r="C215" s="325" t="str">
        <f>+VLOOKUP(B215,$A$568:$B$606,2,0)</f>
        <v>CARLOS HUMBERTO MONTOYA NAVARRETE</v>
      </c>
      <c r="D215" s="336" t="s">
        <v>167</v>
      </c>
      <c r="E215" s="325"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324" t="s">
        <v>265</v>
      </c>
      <c r="G215" s="203" t="s">
        <v>261</v>
      </c>
      <c r="H215" s="203" t="s">
        <v>41</v>
      </c>
      <c r="I215" s="128" t="s">
        <v>1245</v>
      </c>
      <c r="J215" s="324" t="s">
        <v>142</v>
      </c>
      <c r="K215" s="337" t="s">
        <v>1142</v>
      </c>
      <c r="L215" s="324" t="s">
        <v>1255</v>
      </c>
      <c r="M215" s="324" t="s">
        <v>1256</v>
      </c>
      <c r="N215" s="324" t="s">
        <v>127</v>
      </c>
      <c r="O215" s="332">
        <f t="shared" ref="O215" si="875">IF(N215="ALTA",5,IF(N215="MEDIO ALTA",4,IF(N215="MEDIA",3,IF(N215="MEDIO BAJA",2,IF(N215="BAJA",1,0)))))</f>
        <v>1</v>
      </c>
      <c r="P215" s="324" t="s">
        <v>140</v>
      </c>
      <c r="Q215" s="332">
        <f t="shared" ref="Q215" si="876">IF(P215="ALTO",5,IF(P215="MEDIO-ALTO",4,IF(P215="MEDIO",3,IF(P215="MEDIO-BAJO",2,IF(P215="BAJO",1,0)))))</f>
        <v>3</v>
      </c>
      <c r="R215" s="332">
        <f t="shared" ref="R215" si="877">Q215*O215</f>
        <v>3</v>
      </c>
      <c r="S215" s="128" t="s">
        <v>315</v>
      </c>
      <c r="T215" s="129">
        <f t="shared" si="820"/>
        <v>1</v>
      </c>
      <c r="U215" s="325">
        <f t="shared" si="860"/>
        <v>1</v>
      </c>
      <c r="V215" s="325">
        <f t="shared" si="861"/>
        <v>0.6</v>
      </c>
      <c r="W215" s="203" t="s">
        <v>1278</v>
      </c>
      <c r="X215" s="324">
        <f t="shared" ref="X215" si="878">IF(S215="No_existen",5*$X$10,Y215*$X$10)</f>
        <v>0.2</v>
      </c>
      <c r="Y215" s="329">
        <f t="shared" si="863"/>
        <v>4</v>
      </c>
      <c r="Z215" s="206">
        <f t="shared" si="822"/>
        <v>4</v>
      </c>
      <c r="AA215" s="203" t="s">
        <v>318</v>
      </c>
      <c r="AB215" s="203"/>
      <c r="AC215" s="329">
        <f t="shared" ref="AC215" si="879">IF(S215="No_existen",5*$AC$10,AD215*$AC$10)</f>
        <v>0.15</v>
      </c>
      <c r="AD215" s="325">
        <f t="shared" si="865"/>
        <v>1</v>
      </c>
      <c r="AE215" s="202">
        <f t="shared" si="824"/>
        <v>1</v>
      </c>
      <c r="AF215" s="203" t="s">
        <v>295</v>
      </c>
      <c r="AG215" s="203" t="s">
        <v>1293</v>
      </c>
      <c r="AH215" s="329">
        <f t="shared" ref="AH215" si="880">IF(S215="No_existen",5*$AH$10,AI215*$AH$10)</f>
        <v>0.1</v>
      </c>
      <c r="AI215" s="325">
        <f t="shared" si="867"/>
        <v>1</v>
      </c>
      <c r="AJ215" s="202">
        <f t="shared" si="826"/>
        <v>1</v>
      </c>
      <c r="AK215" s="203" t="s">
        <v>292</v>
      </c>
      <c r="AL215" s="203" t="s">
        <v>299</v>
      </c>
      <c r="AM215" s="329">
        <f t="shared" ref="AM215" si="881">IF(S215="No_existen",5*$AM$10,AN215*$AM$10)</f>
        <v>0.1</v>
      </c>
      <c r="AN215" s="325">
        <f t="shared" ref="AN215" si="882">ROUND(AVERAGEIF(AO215:AO217,"&gt;0"),0)</f>
        <v>1</v>
      </c>
      <c r="AO215" s="202">
        <f t="shared" si="870"/>
        <v>1</v>
      </c>
      <c r="AP215" s="203" t="s">
        <v>614</v>
      </c>
      <c r="AQ215" s="325">
        <f t="shared" ref="AQ215" si="883">ROUND(AVERAGE(U215,Y215,AD215,AI215,AN215),0)</f>
        <v>2</v>
      </c>
      <c r="AR215" s="325" t="str">
        <f t="shared" ref="AR215" si="884">IF(AQ215&lt;1.5,"FUERTE",IF(AND(AQ215&gt;=1.5,AQ215&lt;2.5),"ACEPTABLE",IF(AQ215&gt;=5,"INEXISTENTE","DÉBIL")))</f>
        <v>ACEPTABLE</v>
      </c>
      <c r="AS215" s="327">
        <f t="shared" ref="AS215" si="885">IF(R215=0,0,ROUND((R215*AQ215),0))</f>
        <v>6</v>
      </c>
      <c r="AT215" s="327" t="str">
        <f t="shared" ref="AT215" si="886">IF(AS215&gt;=36,"GRAVE", IF(AS215&lt;=10, "LEVE", "MODERADO"))</f>
        <v>LEVE</v>
      </c>
      <c r="AU215" s="336" t="s">
        <v>1299</v>
      </c>
      <c r="AV215" s="338">
        <v>0</v>
      </c>
      <c r="AW215" s="203" t="s">
        <v>89</v>
      </c>
      <c r="AX215" s="203"/>
      <c r="AY215" s="130"/>
      <c r="AZ215" s="131"/>
      <c r="BA215" s="207"/>
      <c r="BB215" s="145"/>
      <c r="BC215" s="145"/>
      <c r="BD215" s="145"/>
      <c r="BE215" s="145"/>
      <c r="BF215" s="145"/>
      <c r="BG215" s="145"/>
      <c r="BH215" s="145"/>
    </row>
    <row r="216" spans="1:60" ht="63.75" hidden="1" customHeight="1" x14ac:dyDescent="0.2">
      <c r="A216" s="324"/>
      <c r="B216" s="324"/>
      <c r="C216" s="325"/>
      <c r="D216" s="336"/>
      <c r="E216" s="325"/>
      <c r="F216" s="324"/>
      <c r="G216" s="203" t="s">
        <v>260</v>
      </c>
      <c r="H216" s="203" t="s">
        <v>37</v>
      </c>
      <c r="I216" s="128" t="s">
        <v>1246</v>
      </c>
      <c r="J216" s="324"/>
      <c r="K216" s="337"/>
      <c r="L216" s="324"/>
      <c r="M216" s="324"/>
      <c r="N216" s="324"/>
      <c r="O216" s="332"/>
      <c r="P216" s="324"/>
      <c r="Q216" s="332"/>
      <c r="R216" s="332"/>
      <c r="S216" s="128" t="s">
        <v>315</v>
      </c>
      <c r="T216" s="129">
        <f t="shared" si="820"/>
        <v>1</v>
      </c>
      <c r="U216" s="325"/>
      <c r="V216" s="325"/>
      <c r="W216" s="203" t="s">
        <v>1279</v>
      </c>
      <c r="X216" s="324"/>
      <c r="Y216" s="329"/>
      <c r="Z216" s="206">
        <f t="shared" si="822"/>
        <v>4</v>
      </c>
      <c r="AA216" s="203" t="s">
        <v>318</v>
      </c>
      <c r="AB216" s="203"/>
      <c r="AC216" s="329"/>
      <c r="AD216" s="325"/>
      <c r="AE216" s="202">
        <f t="shared" si="824"/>
        <v>1</v>
      </c>
      <c r="AF216" s="203" t="s">
        <v>295</v>
      </c>
      <c r="AG216" s="203" t="s">
        <v>1294</v>
      </c>
      <c r="AH216" s="329"/>
      <c r="AI216" s="325"/>
      <c r="AJ216" s="202">
        <f t="shared" si="826"/>
        <v>1</v>
      </c>
      <c r="AK216" s="203" t="s">
        <v>292</v>
      </c>
      <c r="AL216" s="203" t="s">
        <v>306</v>
      </c>
      <c r="AM216" s="329"/>
      <c r="AN216" s="325"/>
      <c r="AO216" s="202">
        <f t="shared" si="870"/>
        <v>1</v>
      </c>
      <c r="AP216" s="203" t="s">
        <v>614</v>
      </c>
      <c r="AQ216" s="325"/>
      <c r="AR216" s="325"/>
      <c r="AS216" s="327"/>
      <c r="AT216" s="327"/>
      <c r="AU216" s="336"/>
      <c r="AV216" s="337"/>
      <c r="AW216" s="203" t="s">
        <v>89</v>
      </c>
      <c r="AX216" s="203"/>
      <c r="AY216" s="130"/>
      <c r="AZ216" s="131"/>
      <c r="BA216" s="207"/>
      <c r="BB216" s="145"/>
      <c r="BC216" s="145"/>
      <c r="BD216" s="145"/>
      <c r="BE216" s="145"/>
      <c r="BF216" s="145"/>
      <c r="BG216" s="145"/>
      <c r="BH216" s="145"/>
    </row>
    <row r="217" spans="1:60" ht="63.75" hidden="1" customHeight="1" x14ac:dyDescent="0.2">
      <c r="A217" s="324"/>
      <c r="B217" s="324"/>
      <c r="C217" s="325"/>
      <c r="D217" s="336"/>
      <c r="E217" s="325"/>
      <c r="F217" s="324"/>
      <c r="G217" s="203" t="s">
        <v>260</v>
      </c>
      <c r="H217" s="203" t="s">
        <v>37</v>
      </c>
      <c r="I217" s="128" t="s">
        <v>1247</v>
      </c>
      <c r="J217" s="324"/>
      <c r="K217" s="337"/>
      <c r="L217" s="324"/>
      <c r="M217" s="324"/>
      <c r="N217" s="324"/>
      <c r="O217" s="332"/>
      <c r="P217" s="324"/>
      <c r="Q217" s="332"/>
      <c r="R217" s="332"/>
      <c r="S217" s="128" t="s">
        <v>315</v>
      </c>
      <c r="T217" s="129">
        <f t="shared" si="820"/>
        <v>1</v>
      </c>
      <c r="U217" s="325"/>
      <c r="V217" s="325"/>
      <c r="W217" s="203" t="s">
        <v>1280</v>
      </c>
      <c r="X217" s="324"/>
      <c r="Y217" s="329"/>
      <c r="Z217" s="206">
        <f t="shared" si="822"/>
        <v>4</v>
      </c>
      <c r="AA217" s="203" t="s">
        <v>318</v>
      </c>
      <c r="AB217" s="203"/>
      <c r="AC217" s="329"/>
      <c r="AD217" s="325"/>
      <c r="AE217" s="202">
        <f t="shared" si="824"/>
        <v>1</v>
      </c>
      <c r="AF217" s="203" t="s">
        <v>295</v>
      </c>
      <c r="AG217" s="203" t="s">
        <v>1294</v>
      </c>
      <c r="AH217" s="329"/>
      <c r="AI217" s="325"/>
      <c r="AJ217" s="202">
        <f t="shared" si="826"/>
        <v>1</v>
      </c>
      <c r="AK217" s="203" t="s">
        <v>292</v>
      </c>
      <c r="AL217" s="203" t="s">
        <v>299</v>
      </c>
      <c r="AM217" s="329"/>
      <c r="AN217" s="325"/>
      <c r="AO217" s="202">
        <f t="shared" si="870"/>
        <v>1</v>
      </c>
      <c r="AP217" s="203" t="s">
        <v>614</v>
      </c>
      <c r="AQ217" s="325"/>
      <c r="AR217" s="325"/>
      <c r="AS217" s="327"/>
      <c r="AT217" s="327"/>
      <c r="AU217" s="336"/>
      <c r="AV217" s="337"/>
      <c r="AW217" s="203" t="s">
        <v>89</v>
      </c>
      <c r="AX217" s="203"/>
      <c r="AY217" s="130"/>
      <c r="AZ217" s="131"/>
      <c r="BA217" s="207"/>
      <c r="BB217" s="145"/>
      <c r="BC217" s="145"/>
      <c r="BD217" s="145"/>
      <c r="BE217" s="145"/>
      <c r="BF217" s="145"/>
      <c r="BG217" s="145"/>
      <c r="BH217" s="145"/>
    </row>
    <row r="218" spans="1:60" ht="63.75" customHeight="1" x14ac:dyDescent="0.2">
      <c r="A218" s="324">
        <v>70</v>
      </c>
      <c r="B218" s="324" t="s">
        <v>249</v>
      </c>
      <c r="C218" s="325" t="str">
        <f>+VLOOKUP(B218,$A$568:$B$606,2,0)</f>
        <v>CARLOS HUMBERTO MONTOYA NAVARRETE</v>
      </c>
      <c r="D218" s="336" t="s">
        <v>167</v>
      </c>
      <c r="E218" s="325"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324" t="s">
        <v>265</v>
      </c>
      <c r="G218" s="203" t="s">
        <v>260</v>
      </c>
      <c r="H218" s="203" t="s">
        <v>38</v>
      </c>
      <c r="I218" s="128" t="s">
        <v>1135</v>
      </c>
      <c r="J218" s="324" t="s">
        <v>105</v>
      </c>
      <c r="K218" s="324" t="s">
        <v>1257</v>
      </c>
      <c r="L218" s="324" t="s">
        <v>1258</v>
      </c>
      <c r="M218" s="324" t="s">
        <v>1259</v>
      </c>
      <c r="N218" s="324" t="s">
        <v>104</v>
      </c>
      <c r="O218" s="332">
        <f t="shared" ref="O218" si="887">IF(N218="ALTA",5,IF(N218="MEDIO ALTA",4,IF(N218="MEDIA",3,IF(N218="MEDIO BAJA",2,IF(N218="BAJA",1,0)))))</f>
        <v>3</v>
      </c>
      <c r="P218" s="324" t="s">
        <v>141</v>
      </c>
      <c r="Q218" s="332">
        <f t="shared" ref="Q218" si="888">IF(P218="ALTO",5,IF(P218="MEDIO-ALTO",4,IF(P218="MEDIO",3,IF(P218="MEDIO-BAJO",2,IF(P218="BAJO",1,0)))))</f>
        <v>1</v>
      </c>
      <c r="R218" s="332">
        <f t="shared" ref="R218" si="889">Q218*O218</f>
        <v>3</v>
      </c>
      <c r="S218" s="128" t="s">
        <v>315</v>
      </c>
      <c r="T218" s="129">
        <f t="shared" si="820"/>
        <v>1</v>
      </c>
      <c r="U218" s="325">
        <f t="shared" si="860"/>
        <v>1</v>
      </c>
      <c r="V218" s="325">
        <f t="shared" si="861"/>
        <v>0.6</v>
      </c>
      <c r="W218" s="210" t="s">
        <v>1281</v>
      </c>
      <c r="X218" s="324">
        <f t="shared" ref="X218" si="890">IF(S218="No_existen",5*$X$10,Y218*$X$10)</f>
        <v>0.2</v>
      </c>
      <c r="Y218" s="329">
        <f t="shared" si="863"/>
        <v>4</v>
      </c>
      <c r="Z218" s="206">
        <f t="shared" si="822"/>
        <v>4</v>
      </c>
      <c r="AA218" s="203" t="s">
        <v>318</v>
      </c>
      <c r="AB218" s="203"/>
      <c r="AC218" s="329">
        <f t="shared" ref="AC218" si="891">IF(S218="No_existen",5*$AC$10,AD218*$AC$10)</f>
        <v>0.15</v>
      </c>
      <c r="AD218" s="325">
        <f t="shared" si="865"/>
        <v>1</v>
      </c>
      <c r="AE218" s="202">
        <f t="shared" si="824"/>
        <v>1</v>
      </c>
      <c r="AF218" s="203" t="s">
        <v>295</v>
      </c>
      <c r="AG218" s="203" t="s">
        <v>1295</v>
      </c>
      <c r="AH218" s="329">
        <f t="shared" ref="AH218" si="892">IF(S218="No_existen",5*$AH$10,AI218*$AH$10)</f>
        <v>0.1</v>
      </c>
      <c r="AI218" s="325">
        <f t="shared" si="867"/>
        <v>1</v>
      </c>
      <c r="AJ218" s="202">
        <f t="shared" si="826"/>
        <v>1</v>
      </c>
      <c r="AK218" s="203" t="s">
        <v>292</v>
      </c>
      <c r="AL218" s="203" t="s">
        <v>306</v>
      </c>
      <c r="AM218" s="329">
        <f t="shared" ref="AM218" si="893">IF(S218="No_existen",5*$AM$10,AN218*$AM$10)</f>
        <v>0.1</v>
      </c>
      <c r="AN218" s="325">
        <f t="shared" ref="AN218" si="894">ROUND(AVERAGEIF(AO218:AO220,"&gt;0"),0)</f>
        <v>1</v>
      </c>
      <c r="AO218" s="202">
        <f t="shared" si="870"/>
        <v>1</v>
      </c>
      <c r="AP218" s="203" t="s">
        <v>614</v>
      </c>
      <c r="AQ218" s="325">
        <f t="shared" ref="AQ218" si="895">ROUND(AVERAGE(U218,Y218,AD218,AI218,AN218),0)</f>
        <v>2</v>
      </c>
      <c r="AR218" s="325" t="str">
        <f t="shared" ref="AR218" si="896">IF(AQ218&lt;1.5,"FUERTE",IF(AND(AQ218&gt;=1.5,AQ218&lt;2.5),"ACEPTABLE",IF(AQ218&gt;=5,"INEXISTENTE","DÉBIL")))</f>
        <v>ACEPTABLE</v>
      </c>
      <c r="AS218" s="327">
        <f t="shared" ref="AS218" si="897">IF(R218=0,0,ROUND((R218*AQ218),0))</f>
        <v>6</v>
      </c>
      <c r="AT218" s="327" t="str">
        <f t="shared" ref="AT218" si="898">IF(AS218&gt;=36,"GRAVE", IF(AS218&lt;=10, "LEVE", "MODERADO"))</f>
        <v>LEVE</v>
      </c>
      <c r="AU218" s="336" t="s">
        <v>1300</v>
      </c>
      <c r="AV218" s="335">
        <v>0</v>
      </c>
      <c r="AW218" s="203" t="s">
        <v>89</v>
      </c>
      <c r="AX218" s="203"/>
      <c r="AY218" s="130"/>
      <c r="AZ218" s="131"/>
      <c r="BA218" s="207"/>
      <c r="BB218" s="145"/>
      <c r="BC218" s="145"/>
      <c r="BD218" s="145"/>
      <c r="BE218" s="145"/>
      <c r="BF218" s="145"/>
      <c r="BG218" s="145"/>
      <c r="BH218" s="145"/>
    </row>
    <row r="219" spans="1:60" ht="63.75" hidden="1" customHeight="1" x14ac:dyDescent="0.2">
      <c r="A219" s="324"/>
      <c r="B219" s="324"/>
      <c r="C219" s="325"/>
      <c r="D219" s="336"/>
      <c r="E219" s="325"/>
      <c r="F219" s="324"/>
      <c r="G219" s="203"/>
      <c r="H219" s="203"/>
      <c r="I219" s="128"/>
      <c r="J219" s="324"/>
      <c r="K219" s="324"/>
      <c r="L219" s="324"/>
      <c r="M219" s="324"/>
      <c r="N219" s="324"/>
      <c r="O219" s="332"/>
      <c r="P219" s="324"/>
      <c r="Q219" s="332"/>
      <c r="R219" s="332"/>
      <c r="S219" s="128"/>
      <c r="T219" s="129">
        <f t="shared" si="820"/>
        <v>0</v>
      </c>
      <c r="U219" s="325"/>
      <c r="V219" s="325"/>
      <c r="W219" s="203"/>
      <c r="X219" s="324"/>
      <c r="Y219" s="329"/>
      <c r="Z219" s="206">
        <f t="shared" si="822"/>
        <v>0</v>
      </c>
      <c r="AA219" s="203"/>
      <c r="AB219" s="203"/>
      <c r="AC219" s="329"/>
      <c r="AD219" s="325"/>
      <c r="AE219" s="202">
        <f t="shared" si="824"/>
        <v>0</v>
      </c>
      <c r="AF219" s="203"/>
      <c r="AG219" s="203"/>
      <c r="AH219" s="329"/>
      <c r="AI219" s="325"/>
      <c r="AJ219" s="202">
        <f t="shared" si="826"/>
        <v>0</v>
      </c>
      <c r="AK219" s="203"/>
      <c r="AL219" s="203"/>
      <c r="AM219" s="329"/>
      <c r="AN219" s="325"/>
      <c r="AO219" s="202">
        <f t="shared" si="870"/>
        <v>0</v>
      </c>
      <c r="AP219" s="203"/>
      <c r="AQ219" s="325"/>
      <c r="AR219" s="325"/>
      <c r="AS219" s="327"/>
      <c r="AT219" s="327"/>
      <c r="AU219" s="336"/>
      <c r="AV219" s="334"/>
      <c r="AW219" s="203" t="s">
        <v>89</v>
      </c>
      <c r="AX219" s="203"/>
      <c r="AY219" s="130"/>
      <c r="AZ219" s="131"/>
      <c r="BA219" s="207"/>
      <c r="BB219" s="145"/>
      <c r="BC219" s="145"/>
      <c r="BD219" s="145"/>
      <c r="BE219" s="145"/>
      <c r="BF219" s="145"/>
      <c r="BG219" s="145"/>
      <c r="BH219" s="145"/>
    </row>
    <row r="220" spans="1:60" ht="63.75" hidden="1" customHeight="1" x14ac:dyDescent="0.2">
      <c r="A220" s="324"/>
      <c r="B220" s="324"/>
      <c r="C220" s="325"/>
      <c r="D220" s="336"/>
      <c r="E220" s="325"/>
      <c r="F220" s="324"/>
      <c r="G220" s="203"/>
      <c r="H220" s="203"/>
      <c r="I220" s="128"/>
      <c r="J220" s="324"/>
      <c r="K220" s="324"/>
      <c r="L220" s="324"/>
      <c r="M220" s="324"/>
      <c r="N220" s="324"/>
      <c r="O220" s="332"/>
      <c r="P220" s="324"/>
      <c r="Q220" s="332"/>
      <c r="R220" s="332"/>
      <c r="S220" s="128"/>
      <c r="T220" s="129">
        <f t="shared" si="820"/>
        <v>0</v>
      </c>
      <c r="U220" s="325"/>
      <c r="V220" s="325"/>
      <c r="W220" s="203"/>
      <c r="X220" s="324"/>
      <c r="Y220" s="329"/>
      <c r="Z220" s="206">
        <f t="shared" si="822"/>
        <v>0</v>
      </c>
      <c r="AA220" s="203"/>
      <c r="AB220" s="203"/>
      <c r="AC220" s="329"/>
      <c r="AD220" s="325"/>
      <c r="AE220" s="202">
        <f t="shared" si="824"/>
        <v>0</v>
      </c>
      <c r="AF220" s="203"/>
      <c r="AG220" s="203"/>
      <c r="AH220" s="329"/>
      <c r="AI220" s="325"/>
      <c r="AJ220" s="202">
        <f t="shared" si="826"/>
        <v>0</v>
      </c>
      <c r="AK220" s="203"/>
      <c r="AL220" s="203"/>
      <c r="AM220" s="329"/>
      <c r="AN220" s="325"/>
      <c r="AO220" s="202">
        <f t="shared" si="870"/>
        <v>0</v>
      </c>
      <c r="AP220" s="203"/>
      <c r="AQ220" s="325"/>
      <c r="AR220" s="325"/>
      <c r="AS220" s="327"/>
      <c r="AT220" s="327"/>
      <c r="AU220" s="336"/>
      <c r="AV220" s="334"/>
      <c r="AW220" s="203" t="s">
        <v>89</v>
      </c>
      <c r="AX220" s="203"/>
      <c r="AY220" s="130"/>
      <c r="AZ220" s="131"/>
      <c r="BA220" s="207"/>
      <c r="BB220" s="145"/>
      <c r="BC220" s="145"/>
      <c r="BD220" s="145"/>
      <c r="BE220" s="145"/>
      <c r="BF220" s="145"/>
      <c r="BG220" s="145"/>
      <c r="BH220" s="145"/>
    </row>
    <row r="221" spans="1:60" ht="63.75" customHeight="1" x14ac:dyDescent="0.2">
      <c r="A221" s="324">
        <v>71</v>
      </c>
      <c r="B221" s="324" t="s">
        <v>249</v>
      </c>
      <c r="C221" s="325" t="str">
        <f>+VLOOKUP(B221,$A$568:$B$606,2,0)</f>
        <v>CARLOS HUMBERTO MONTOYA NAVARRETE</v>
      </c>
      <c r="D221" s="336" t="s">
        <v>167</v>
      </c>
      <c r="E221" s="325"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324" t="s">
        <v>265</v>
      </c>
      <c r="G221" s="203" t="s">
        <v>260</v>
      </c>
      <c r="H221" s="203" t="s">
        <v>37</v>
      </c>
      <c r="I221" s="203" t="s">
        <v>1248</v>
      </c>
      <c r="J221" s="324" t="s">
        <v>105</v>
      </c>
      <c r="K221" s="324" t="s">
        <v>1260</v>
      </c>
      <c r="L221" s="324" t="s">
        <v>1261</v>
      </c>
      <c r="M221" s="324" t="s">
        <v>1262</v>
      </c>
      <c r="N221" s="324" t="s">
        <v>104</v>
      </c>
      <c r="O221" s="332">
        <f t="shared" ref="O221" si="899">IF(N221="ALTA",5,IF(N221="MEDIO ALTA",4,IF(N221="MEDIA",3,IF(N221="MEDIO BAJA",2,IF(N221="BAJA",1,0)))))</f>
        <v>3</v>
      </c>
      <c r="P221" s="324" t="s">
        <v>141</v>
      </c>
      <c r="Q221" s="332">
        <f t="shared" ref="Q221" si="900">IF(P221="ALTO",5,IF(P221="MEDIO-ALTO",4,IF(P221="MEDIO",3,IF(P221="MEDIO-BAJO",2,IF(P221="BAJO",1,0)))))</f>
        <v>1</v>
      </c>
      <c r="R221" s="332">
        <f t="shared" ref="R221" si="901">Q221*O221</f>
        <v>3</v>
      </c>
      <c r="S221" s="128" t="s">
        <v>315</v>
      </c>
      <c r="T221" s="129">
        <f t="shared" si="820"/>
        <v>1</v>
      </c>
      <c r="U221" s="325">
        <f t="shared" si="860"/>
        <v>1</v>
      </c>
      <c r="V221" s="325">
        <f t="shared" si="861"/>
        <v>0.6</v>
      </c>
      <c r="W221" s="203" t="s">
        <v>1282</v>
      </c>
      <c r="X221" s="324">
        <f t="shared" ref="X221" si="902">IF(S221="No_existen",5*$X$10,Y221*$X$10)</f>
        <v>0.2</v>
      </c>
      <c r="Y221" s="329">
        <f t="shared" si="863"/>
        <v>4</v>
      </c>
      <c r="Z221" s="206">
        <f t="shared" si="822"/>
        <v>4</v>
      </c>
      <c r="AA221" s="203" t="s">
        <v>318</v>
      </c>
      <c r="AB221" s="203"/>
      <c r="AC221" s="329">
        <f t="shared" ref="AC221" si="903">IF(S221="No_existen",5*$AC$10,AD221*$AC$10)</f>
        <v>0.15</v>
      </c>
      <c r="AD221" s="325">
        <f t="shared" si="865"/>
        <v>1</v>
      </c>
      <c r="AE221" s="202">
        <f t="shared" si="824"/>
        <v>1</v>
      </c>
      <c r="AF221" s="203" t="s">
        <v>295</v>
      </c>
      <c r="AG221" s="203" t="s">
        <v>1294</v>
      </c>
      <c r="AH221" s="329">
        <f t="shared" ref="AH221" si="904">IF(S221="No_existen",5*$AH$10,AI221*$AH$10)</f>
        <v>0.1</v>
      </c>
      <c r="AI221" s="325">
        <f t="shared" si="867"/>
        <v>1</v>
      </c>
      <c r="AJ221" s="202">
        <f t="shared" si="826"/>
        <v>1</v>
      </c>
      <c r="AK221" s="203" t="s">
        <v>292</v>
      </c>
      <c r="AL221" s="203" t="s">
        <v>299</v>
      </c>
      <c r="AM221" s="329">
        <f t="shared" ref="AM221" si="905">IF(S221="No_existen",5*$AM$10,AN221*$AM$10)</f>
        <v>0.1</v>
      </c>
      <c r="AN221" s="325">
        <f t="shared" ref="AN221" si="906">ROUND(AVERAGEIF(AO221:AO223,"&gt;0"),0)</f>
        <v>1</v>
      </c>
      <c r="AO221" s="202">
        <f t="shared" si="870"/>
        <v>1</v>
      </c>
      <c r="AP221" s="203" t="s">
        <v>614</v>
      </c>
      <c r="AQ221" s="325">
        <f t="shared" ref="AQ221" si="907">ROUND(AVERAGE(U221,Y221,AD221,AI221,AN221),0)</f>
        <v>2</v>
      </c>
      <c r="AR221" s="325" t="str">
        <f t="shared" ref="AR221" si="908">IF(AQ221&lt;1.5,"FUERTE",IF(AND(AQ221&gt;=1.5,AQ221&lt;2.5),"ACEPTABLE",IF(AQ221&gt;=5,"INEXISTENTE","DÉBIL")))</f>
        <v>ACEPTABLE</v>
      </c>
      <c r="AS221" s="327">
        <f t="shared" ref="AS221" si="909">IF(R221=0,0,ROUND((R221*AQ221),0))</f>
        <v>6</v>
      </c>
      <c r="AT221" s="327" t="str">
        <f t="shared" ref="AT221" si="910">IF(AS221&gt;=36,"GRAVE", IF(AS221&lt;=10, "LEVE", "MODERADO"))</f>
        <v>LEVE</v>
      </c>
      <c r="AU221" s="336" t="s">
        <v>1301</v>
      </c>
      <c r="AV221" s="335">
        <v>1</v>
      </c>
      <c r="AW221" s="203" t="s">
        <v>89</v>
      </c>
      <c r="AX221" s="203"/>
      <c r="AY221" s="130"/>
      <c r="AZ221" s="131"/>
      <c r="BA221" s="207"/>
      <c r="BB221" s="145"/>
      <c r="BC221" s="145"/>
      <c r="BD221" s="145"/>
      <c r="BE221" s="145"/>
      <c r="BF221" s="145"/>
      <c r="BG221" s="145"/>
      <c r="BH221" s="145"/>
    </row>
    <row r="222" spans="1:60" ht="63.75" hidden="1" customHeight="1" x14ac:dyDescent="0.2">
      <c r="A222" s="324"/>
      <c r="B222" s="324"/>
      <c r="C222" s="325"/>
      <c r="D222" s="336"/>
      <c r="E222" s="325"/>
      <c r="F222" s="324"/>
      <c r="G222" s="203"/>
      <c r="H222" s="203"/>
      <c r="I222" s="203"/>
      <c r="J222" s="324"/>
      <c r="K222" s="324"/>
      <c r="L222" s="324"/>
      <c r="M222" s="324"/>
      <c r="N222" s="324"/>
      <c r="O222" s="332"/>
      <c r="P222" s="324"/>
      <c r="Q222" s="332"/>
      <c r="R222" s="332"/>
      <c r="S222" s="128"/>
      <c r="T222" s="129">
        <f t="shared" si="820"/>
        <v>0</v>
      </c>
      <c r="U222" s="325"/>
      <c r="V222" s="325"/>
      <c r="W222" s="203"/>
      <c r="X222" s="324"/>
      <c r="Y222" s="329"/>
      <c r="Z222" s="206">
        <f t="shared" si="822"/>
        <v>0</v>
      </c>
      <c r="AA222" s="203"/>
      <c r="AB222" s="203"/>
      <c r="AC222" s="329"/>
      <c r="AD222" s="325"/>
      <c r="AE222" s="202">
        <f t="shared" si="824"/>
        <v>0</v>
      </c>
      <c r="AF222" s="203"/>
      <c r="AG222" s="203"/>
      <c r="AH222" s="329"/>
      <c r="AI222" s="325"/>
      <c r="AJ222" s="202">
        <f t="shared" si="826"/>
        <v>0</v>
      </c>
      <c r="AK222" s="203"/>
      <c r="AL222" s="203"/>
      <c r="AM222" s="329"/>
      <c r="AN222" s="325"/>
      <c r="AO222" s="202">
        <f t="shared" si="870"/>
        <v>0</v>
      </c>
      <c r="AP222" s="203"/>
      <c r="AQ222" s="325"/>
      <c r="AR222" s="325"/>
      <c r="AS222" s="327"/>
      <c r="AT222" s="327"/>
      <c r="AU222" s="336"/>
      <c r="AV222" s="334"/>
      <c r="AW222" s="203" t="s">
        <v>89</v>
      </c>
      <c r="AX222" s="203"/>
      <c r="AY222" s="130"/>
      <c r="AZ222" s="131"/>
      <c r="BA222" s="207"/>
      <c r="BB222" s="145"/>
      <c r="BC222" s="145"/>
      <c r="BD222" s="145"/>
      <c r="BE222" s="145"/>
      <c r="BF222" s="145"/>
      <c r="BG222" s="145"/>
      <c r="BH222" s="145"/>
    </row>
    <row r="223" spans="1:60" ht="63.75" hidden="1" customHeight="1" x14ac:dyDescent="0.2">
      <c r="A223" s="324"/>
      <c r="B223" s="324"/>
      <c r="C223" s="325"/>
      <c r="D223" s="336"/>
      <c r="E223" s="325"/>
      <c r="F223" s="324"/>
      <c r="G223" s="203"/>
      <c r="H223" s="203"/>
      <c r="I223" s="128"/>
      <c r="J223" s="324"/>
      <c r="K223" s="324"/>
      <c r="L223" s="324"/>
      <c r="M223" s="324"/>
      <c r="N223" s="324"/>
      <c r="O223" s="332"/>
      <c r="P223" s="324"/>
      <c r="Q223" s="332"/>
      <c r="R223" s="332"/>
      <c r="S223" s="128"/>
      <c r="T223" s="129">
        <f t="shared" si="820"/>
        <v>0</v>
      </c>
      <c r="U223" s="325"/>
      <c r="V223" s="325"/>
      <c r="W223" s="203"/>
      <c r="X223" s="324"/>
      <c r="Y223" s="329"/>
      <c r="Z223" s="206">
        <f t="shared" si="822"/>
        <v>0</v>
      </c>
      <c r="AA223" s="203"/>
      <c r="AB223" s="203"/>
      <c r="AC223" s="329"/>
      <c r="AD223" s="325"/>
      <c r="AE223" s="202">
        <f t="shared" si="824"/>
        <v>0</v>
      </c>
      <c r="AF223" s="203"/>
      <c r="AG223" s="203"/>
      <c r="AH223" s="329"/>
      <c r="AI223" s="325"/>
      <c r="AJ223" s="202">
        <f t="shared" si="826"/>
        <v>0</v>
      </c>
      <c r="AK223" s="203"/>
      <c r="AL223" s="203"/>
      <c r="AM223" s="329"/>
      <c r="AN223" s="325"/>
      <c r="AO223" s="202">
        <f t="shared" si="870"/>
        <v>0</v>
      </c>
      <c r="AP223" s="203"/>
      <c r="AQ223" s="325"/>
      <c r="AR223" s="325"/>
      <c r="AS223" s="327"/>
      <c r="AT223" s="327"/>
      <c r="AU223" s="336"/>
      <c r="AV223" s="334"/>
      <c r="AW223" s="203" t="s">
        <v>89</v>
      </c>
      <c r="AX223" s="203"/>
      <c r="AY223" s="130"/>
      <c r="AZ223" s="131"/>
      <c r="BA223" s="207"/>
      <c r="BB223" s="145"/>
      <c r="BC223" s="145"/>
      <c r="BD223" s="145"/>
      <c r="BE223" s="145"/>
      <c r="BF223" s="145"/>
      <c r="BG223" s="145"/>
      <c r="BH223" s="145"/>
    </row>
    <row r="224" spans="1:60" ht="63.75" customHeight="1" x14ac:dyDescent="0.2">
      <c r="A224" s="324">
        <v>72</v>
      </c>
      <c r="B224" s="324" t="s">
        <v>249</v>
      </c>
      <c r="C224" s="325" t="str">
        <f>+VLOOKUP(B224,$A$568:$B$606,2,0)</f>
        <v>CARLOS HUMBERTO MONTOYA NAVARRETE</v>
      </c>
      <c r="D224" s="336" t="s">
        <v>167</v>
      </c>
      <c r="E224" s="325"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324" t="s">
        <v>265</v>
      </c>
      <c r="G224" s="203" t="s">
        <v>260</v>
      </c>
      <c r="H224" s="203" t="s">
        <v>38</v>
      </c>
      <c r="I224" s="203" t="s">
        <v>1249</v>
      </c>
      <c r="J224" s="324" t="s">
        <v>105</v>
      </c>
      <c r="K224" s="324" t="s">
        <v>1263</v>
      </c>
      <c r="L224" s="324" t="s">
        <v>1264</v>
      </c>
      <c r="M224" s="324" t="s">
        <v>1265</v>
      </c>
      <c r="N224" s="324" t="s">
        <v>127</v>
      </c>
      <c r="O224" s="332">
        <f t="shared" ref="O224" si="911">IF(N224="ALTA",5,IF(N224="MEDIO ALTA",4,IF(N224="MEDIA",3,IF(N224="MEDIO BAJA",2,IF(N224="BAJA",1,0)))))</f>
        <v>1</v>
      </c>
      <c r="P224" s="324" t="s">
        <v>140</v>
      </c>
      <c r="Q224" s="332">
        <f t="shared" ref="Q224" si="912">IF(P224="ALTO",5,IF(P224="MEDIO-ALTO",4,IF(P224="MEDIO",3,IF(P224="MEDIO-BAJO",2,IF(P224="BAJO",1,0)))))</f>
        <v>3</v>
      </c>
      <c r="R224" s="332">
        <f t="shared" ref="R224" si="913">Q224*O224</f>
        <v>3</v>
      </c>
      <c r="S224" s="128" t="s">
        <v>315</v>
      </c>
      <c r="T224" s="129">
        <f t="shared" si="820"/>
        <v>1</v>
      </c>
      <c r="U224" s="325">
        <f t="shared" si="860"/>
        <v>1</v>
      </c>
      <c r="V224" s="325">
        <f t="shared" si="861"/>
        <v>0.6</v>
      </c>
      <c r="W224" s="203" t="s">
        <v>1283</v>
      </c>
      <c r="X224" s="324">
        <f t="shared" ref="X224" si="914">IF(S224="No_existen",5*$X$10,Y224*$X$10)</f>
        <v>0.2</v>
      </c>
      <c r="Y224" s="329">
        <f t="shared" si="863"/>
        <v>4</v>
      </c>
      <c r="Z224" s="206">
        <f t="shared" si="822"/>
        <v>4</v>
      </c>
      <c r="AA224" s="203" t="s">
        <v>318</v>
      </c>
      <c r="AB224" s="203"/>
      <c r="AC224" s="329">
        <f t="shared" ref="AC224" si="915">IF(S224="No_existen",5*$AC$10,AD224*$AC$10)</f>
        <v>0.15</v>
      </c>
      <c r="AD224" s="325">
        <f t="shared" si="865"/>
        <v>1</v>
      </c>
      <c r="AE224" s="202">
        <f t="shared" si="824"/>
        <v>1</v>
      </c>
      <c r="AF224" s="203" t="s">
        <v>295</v>
      </c>
      <c r="AG224" s="203" t="s">
        <v>1295</v>
      </c>
      <c r="AH224" s="329">
        <f t="shared" ref="AH224" si="916">IF(S224="No_existen",5*$AH$10,AI224*$AH$10)</f>
        <v>0.1</v>
      </c>
      <c r="AI224" s="325">
        <f t="shared" si="867"/>
        <v>1</v>
      </c>
      <c r="AJ224" s="202">
        <f t="shared" si="826"/>
        <v>1</v>
      </c>
      <c r="AK224" s="203" t="s">
        <v>292</v>
      </c>
      <c r="AL224" s="203" t="s">
        <v>306</v>
      </c>
      <c r="AM224" s="329">
        <f t="shared" ref="AM224" si="917">IF(S224="No_existen",5*$AM$10,AN224*$AM$10)</f>
        <v>0.1</v>
      </c>
      <c r="AN224" s="325">
        <f t="shared" ref="AN224" si="918">ROUND(AVERAGEIF(AO224:AO226,"&gt;0"),0)</f>
        <v>1</v>
      </c>
      <c r="AO224" s="202">
        <f t="shared" si="870"/>
        <v>1</v>
      </c>
      <c r="AP224" s="203" t="s">
        <v>614</v>
      </c>
      <c r="AQ224" s="325">
        <f t="shared" ref="AQ224" si="919">ROUND(AVERAGE(U224,Y224,AD224,AI224,AN224),0)</f>
        <v>2</v>
      </c>
      <c r="AR224" s="325" t="str">
        <f t="shared" ref="AR224" si="920">IF(AQ224&lt;1.5,"FUERTE",IF(AND(AQ224&gt;=1.5,AQ224&lt;2.5),"ACEPTABLE",IF(AQ224&gt;=5,"INEXISTENTE","DÉBIL")))</f>
        <v>ACEPTABLE</v>
      </c>
      <c r="AS224" s="327">
        <f t="shared" ref="AS224" si="921">IF(R224=0,0,ROUND((R224*AQ224),0))</f>
        <v>6</v>
      </c>
      <c r="AT224" s="327" t="str">
        <f t="shared" ref="AT224" si="922">IF(AS224&gt;=36,"GRAVE", IF(AS224&lt;=10, "LEVE", "MODERADO"))</f>
        <v>LEVE</v>
      </c>
      <c r="AU224" s="336" t="s">
        <v>1300</v>
      </c>
      <c r="AV224" s="335">
        <v>0</v>
      </c>
      <c r="AW224" s="203" t="s">
        <v>89</v>
      </c>
      <c r="AX224" s="203"/>
      <c r="AY224" s="130"/>
      <c r="AZ224" s="131"/>
      <c r="BA224" s="207"/>
      <c r="BB224" s="145"/>
      <c r="BC224" s="145"/>
      <c r="BD224" s="145"/>
      <c r="BE224" s="145"/>
      <c r="BF224" s="145"/>
      <c r="BG224" s="145"/>
      <c r="BH224" s="145"/>
    </row>
    <row r="225" spans="1:60" ht="63.75" hidden="1" customHeight="1" x14ac:dyDescent="0.2">
      <c r="A225" s="324"/>
      <c r="B225" s="324"/>
      <c r="C225" s="325"/>
      <c r="D225" s="336"/>
      <c r="E225" s="325"/>
      <c r="F225" s="324"/>
      <c r="G225" s="203"/>
      <c r="H225" s="203"/>
      <c r="I225" s="209"/>
      <c r="J225" s="324"/>
      <c r="K225" s="324"/>
      <c r="L225" s="324"/>
      <c r="M225" s="324"/>
      <c r="N225" s="324"/>
      <c r="O225" s="332"/>
      <c r="P225" s="324"/>
      <c r="Q225" s="332"/>
      <c r="R225" s="332"/>
      <c r="S225" s="128"/>
      <c r="T225" s="129">
        <f t="shared" si="820"/>
        <v>0</v>
      </c>
      <c r="U225" s="325"/>
      <c r="V225" s="325"/>
      <c r="W225" s="203"/>
      <c r="X225" s="324"/>
      <c r="Y225" s="329"/>
      <c r="Z225" s="206">
        <f t="shared" si="822"/>
        <v>0</v>
      </c>
      <c r="AA225" s="203"/>
      <c r="AB225" s="203"/>
      <c r="AC225" s="329"/>
      <c r="AD225" s="325"/>
      <c r="AE225" s="202">
        <f t="shared" si="824"/>
        <v>0</v>
      </c>
      <c r="AF225" s="203"/>
      <c r="AG225" s="203"/>
      <c r="AH225" s="329"/>
      <c r="AI225" s="325"/>
      <c r="AJ225" s="202">
        <f t="shared" si="826"/>
        <v>0</v>
      </c>
      <c r="AK225" s="203"/>
      <c r="AL225" s="203"/>
      <c r="AM225" s="329"/>
      <c r="AN225" s="325"/>
      <c r="AO225" s="202">
        <f t="shared" si="870"/>
        <v>0</v>
      </c>
      <c r="AP225" s="203"/>
      <c r="AQ225" s="325"/>
      <c r="AR225" s="325"/>
      <c r="AS225" s="327"/>
      <c r="AT225" s="327"/>
      <c r="AU225" s="336"/>
      <c r="AV225" s="334"/>
      <c r="AW225" s="203" t="s">
        <v>89</v>
      </c>
      <c r="AX225" s="203"/>
      <c r="AY225" s="130"/>
      <c r="AZ225" s="131"/>
      <c r="BA225" s="207"/>
      <c r="BB225" s="145"/>
      <c r="BC225" s="145"/>
      <c r="BD225" s="145"/>
      <c r="BE225" s="145"/>
      <c r="BF225" s="145"/>
      <c r="BG225" s="145"/>
      <c r="BH225" s="145"/>
    </row>
    <row r="226" spans="1:60" ht="63.75" hidden="1" customHeight="1" x14ac:dyDescent="0.2">
      <c r="A226" s="324"/>
      <c r="B226" s="324"/>
      <c r="C226" s="325"/>
      <c r="D226" s="336"/>
      <c r="E226" s="325"/>
      <c r="F226" s="324"/>
      <c r="G226" s="203"/>
      <c r="H226" s="203"/>
      <c r="I226" s="203"/>
      <c r="J226" s="324"/>
      <c r="K226" s="324"/>
      <c r="L226" s="324"/>
      <c r="M226" s="324"/>
      <c r="N226" s="324"/>
      <c r="O226" s="332"/>
      <c r="P226" s="324"/>
      <c r="Q226" s="332"/>
      <c r="R226" s="332"/>
      <c r="S226" s="128"/>
      <c r="T226" s="129">
        <f t="shared" si="820"/>
        <v>0</v>
      </c>
      <c r="U226" s="325"/>
      <c r="V226" s="325"/>
      <c r="W226" s="203"/>
      <c r="X226" s="324"/>
      <c r="Y226" s="329"/>
      <c r="Z226" s="206">
        <f t="shared" si="822"/>
        <v>0</v>
      </c>
      <c r="AA226" s="203"/>
      <c r="AB226" s="203"/>
      <c r="AC226" s="329"/>
      <c r="AD226" s="325"/>
      <c r="AE226" s="202">
        <f t="shared" si="824"/>
        <v>0</v>
      </c>
      <c r="AF226" s="203"/>
      <c r="AG226" s="203"/>
      <c r="AH226" s="329"/>
      <c r="AI226" s="325"/>
      <c r="AJ226" s="202">
        <f t="shared" si="826"/>
        <v>0</v>
      </c>
      <c r="AK226" s="203"/>
      <c r="AL226" s="203"/>
      <c r="AM226" s="329"/>
      <c r="AN226" s="325"/>
      <c r="AO226" s="202">
        <f t="shared" si="870"/>
        <v>0</v>
      </c>
      <c r="AP226" s="203"/>
      <c r="AQ226" s="325"/>
      <c r="AR226" s="325"/>
      <c r="AS226" s="327"/>
      <c r="AT226" s="327"/>
      <c r="AU226" s="336"/>
      <c r="AV226" s="334"/>
      <c r="AW226" s="203" t="s">
        <v>89</v>
      </c>
      <c r="AX226" s="203"/>
      <c r="AY226" s="130"/>
      <c r="AZ226" s="131"/>
      <c r="BA226" s="207"/>
      <c r="BB226" s="145"/>
      <c r="BC226" s="145"/>
      <c r="BD226" s="145"/>
      <c r="BE226" s="145"/>
      <c r="BF226" s="145"/>
      <c r="BG226" s="145"/>
      <c r="BH226" s="145"/>
    </row>
    <row r="227" spans="1:60" ht="63.75" customHeight="1" x14ac:dyDescent="0.2">
      <c r="A227" s="324">
        <v>73</v>
      </c>
      <c r="B227" s="324" t="s">
        <v>249</v>
      </c>
      <c r="C227" s="325" t="str">
        <f>+VLOOKUP(B227,$A$568:$B$606,2,0)</f>
        <v>CARLOS HUMBERTO MONTOYA NAVARRETE</v>
      </c>
      <c r="D227" s="336" t="s">
        <v>167</v>
      </c>
      <c r="E227" s="325"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324" t="s">
        <v>265</v>
      </c>
      <c r="G227" s="203" t="s">
        <v>260</v>
      </c>
      <c r="H227" s="203" t="s">
        <v>37</v>
      </c>
      <c r="I227" s="203" t="s">
        <v>1250</v>
      </c>
      <c r="J227" s="324" t="s">
        <v>111</v>
      </c>
      <c r="K227" s="324" t="s">
        <v>1266</v>
      </c>
      <c r="L227" s="324" t="s">
        <v>1267</v>
      </c>
      <c r="M227" s="324" t="s">
        <v>1268</v>
      </c>
      <c r="N227" s="324" t="s">
        <v>127</v>
      </c>
      <c r="O227" s="332">
        <f t="shared" ref="O227" si="923">IF(N227="ALTA",5,IF(N227="MEDIO ALTA",4,IF(N227="MEDIA",3,IF(N227="MEDIO BAJA",2,IF(N227="BAJA",1,0)))))</f>
        <v>1</v>
      </c>
      <c r="P227" s="324" t="s">
        <v>141</v>
      </c>
      <c r="Q227" s="332">
        <f t="shared" ref="Q227" si="924">IF(P227="ALTO",5,IF(P227="MEDIO-ALTO",4,IF(P227="MEDIO",3,IF(P227="MEDIO-BAJO",2,IF(P227="BAJO",1,0)))))</f>
        <v>1</v>
      </c>
      <c r="R227" s="332">
        <f t="shared" ref="R227" si="925">Q227*O227</f>
        <v>1</v>
      </c>
      <c r="S227" s="128" t="s">
        <v>315</v>
      </c>
      <c r="T227" s="129">
        <f t="shared" si="820"/>
        <v>1</v>
      </c>
      <c r="U227" s="325">
        <f t="shared" si="860"/>
        <v>1</v>
      </c>
      <c r="V227" s="325">
        <f t="shared" si="861"/>
        <v>0.6</v>
      </c>
      <c r="W227" s="203" t="s">
        <v>1284</v>
      </c>
      <c r="X227" s="324">
        <f t="shared" ref="X227" si="926">IF(S227="No_existen",5*$X$10,Y227*$X$10)</f>
        <v>0.2</v>
      </c>
      <c r="Y227" s="329">
        <f t="shared" si="863"/>
        <v>4</v>
      </c>
      <c r="Z227" s="206">
        <f t="shared" si="822"/>
        <v>4</v>
      </c>
      <c r="AA227" s="203" t="s">
        <v>318</v>
      </c>
      <c r="AB227" s="203"/>
      <c r="AC227" s="329">
        <f t="shared" ref="AC227" si="927">IF(S227="No_existen",5*$AC$10,AD227*$AC$10)</f>
        <v>0.15</v>
      </c>
      <c r="AD227" s="325">
        <f t="shared" si="865"/>
        <v>1</v>
      </c>
      <c r="AE227" s="202">
        <f t="shared" si="824"/>
        <v>1</v>
      </c>
      <c r="AF227" s="203" t="s">
        <v>295</v>
      </c>
      <c r="AG227" s="203" t="s">
        <v>1293</v>
      </c>
      <c r="AH227" s="329">
        <f t="shared" ref="AH227" si="928">IF(S227="No_existen",5*$AH$10,AI227*$AH$10)</f>
        <v>0.1</v>
      </c>
      <c r="AI227" s="325">
        <f t="shared" si="867"/>
        <v>1</v>
      </c>
      <c r="AJ227" s="202">
        <f t="shared" si="826"/>
        <v>1</v>
      </c>
      <c r="AK227" s="203" t="s">
        <v>292</v>
      </c>
      <c r="AL227" s="203" t="s">
        <v>306</v>
      </c>
      <c r="AM227" s="329">
        <f t="shared" ref="AM227" si="929">IF(S227="No_existen",5*$AM$10,AN227*$AM$10)</f>
        <v>0.1</v>
      </c>
      <c r="AN227" s="325">
        <f t="shared" ref="AN227" si="930">ROUND(AVERAGEIF(AO227:AO229,"&gt;0"),0)</f>
        <v>1</v>
      </c>
      <c r="AO227" s="202">
        <f t="shared" si="870"/>
        <v>1</v>
      </c>
      <c r="AP227" s="203" t="s">
        <v>614</v>
      </c>
      <c r="AQ227" s="325">
        <f t="shared" ref="AQ227" si="931">ROUND(AVERAGE(U227,Y227,AD227,AI227,AN227),0)</f>
        <v>2</v>
      </c>
      <c r="AR227" s="325" t="str">
        <f t="shared" ref="AR227" si="932">IF(AQ227&lt;1.5,"FUERTE",IF(AND(AQ227&gt;=1.5,AQ227&lt;2.5),"ACEPTABLE",IF(AQ227&gt;=5,"INEXISTENTE","DÉBIL")))</f>
        <v>ACEPTABLE</v>
      </c>
      <c r="AS227" s="327">
        <f t="shared" ref="AS227" si="933">IF(R227=0,0,ROUND((R227*AQ227),0))</f>
        <v>2</v>
      </c>
      <c r="AT227" s="327" t="str">
        <f t="shared" ref="AT227" si="934">IF(AS227&gt;=36,"GRAVE", IF(AS227&lt;=10, "LEVE", "MODERADO"))</f>
        <v>LEVE</v>
      </c>
      <c r="AU227" s="336" t="s">
        <v>1302</v>
      </c>
      <c r="AV227" s="335">
        <v>0</v>
      </c>
      <c r="AW227" s="203" t="s">
        <v>89</v>
      </c>
      <c r="AX227" s="203"/>
      <c r="AY227" s="130"/>
      <c r="AZ227" s="131"/>
      <c r="BA227" s="207"/>
      <c r="BB227" s="145"/>
      <c r="BC227" s="145"/>
      <c r="BD227" s="145"/>
      <c r="BE227" s="145"/>
      <c r="BF227" s="145"/>
      <c r="BG227" s="145"/>
      <c r="BH227" s="145"/>
    </row>
    <row r="228" spans="1:60" ht="63.75" hidden="1" customHeight="1" x14ac:dyDescent="0.2">
      <c r="A228" s="324"/>
      <c r="B228" s="324"/>
      <c r="C228" s="325"/>
      <c r="D228" s="336"/>
      <c r="E228" s="325"/>
      <c r="F228" s="324"/>
      <c r="G228" s="203" t="s">
        <v>260</v>
      </c>
      <c r="H228" s="203" t="s">
        <v>37</v>
      </c>
      <c r="I228" s="203" t="s">
        <v>1251</v>
      </c>
      <c r="J228" s="324"/>
      <c r="K228" s="324"/>
      <c r="L228" s="324"/>
      <c r="M228" s="324"/>
      <c r="N228" s="324"/>
      <c r="O228" s="332"/>
      <c r="P228" s="324"/>
      <c r="Q228" s="332"/>
      <c r="R228" s="332"/>
      <c r="S228" s="128" t="s">
        <v>315</v>
      </c>
      <c r="T228" s="129">
        <f t="shared" si="820"/>
        <v>1</v>
      </c>
      <c r="U228" s="325"/>
      <c r="V228" s="325"/>
      <c r="W228" s="210" t="s">
        <v>1285</v>
      </c>
      <c r="X228" s="324"/>
      <c r="Y228" s="329"/>
      <c r="Z228" s="206">
        <f t="shared" si="822"/>
        <v>4</v>
      </c>
      <c r="AA228" s="203" t="s">
        <v>318</v>
      </c>
      <c r="AB228" s="203"/>
      <c r="AC228" s="329"/>
      <c r="AD228" s="325"/>
      <c r="AE228" s="202">
        <f t="shared" si="824"/>
        <v>1</v>
      </c>
      <c r="AF228" s="203" t="s">
        <v>295</v>
      </c>
      <c r="AG228" s="203" t="s">
        <v>1296</v>
      </c>
      <c r="AH228" s="329"/>
      <c r="AI228" s="325"/>
      <c r="AJ228" s="202">
        <f t="shared" si="826"/>
        <v>1</v>
      </c>
      <c r="AK228" s="203" t="s">
        <v>292</v>
      </c>
      <c r="AL228" s="203" t="s">
        <v>306</v>
      </c>
      <c r="AM228" s="329"/>
      <c r="AN228" s="325"/>
      <c r="AO228" s="202">
        <f t="shared" si="870"/>
        <v>1</v>
      </c>
      <c r="AP228" s="203" t="s">
        <v>614</v>
      </c>
      <c r="AQ228" s="325"/>
      <c r="AR228" s="325"/>
      <c r="AS228" s="327"/>
      <c r="AT228" s="327"/>
      <c r="AU228" s="336"/>
      <c r="AV228" s="334"/>
      <c r="AW228" s="203" t="s">
        <v>89</v>
      </c>
      <c r="AX228" s="203"/>
      <c r="AY228" s="130"/>
      <c r="AZ228" s="131"/>
      <c r="BA228" s="207"/>
      <c r="BB228" s="145"/>
      <c r="BC228" s="145"/>
      <c r="BD228" s="145"/>
      <c r="BE228" s="145"/>
      <c r="BF228" s="145"/>
      <c r="BG228" s="145"/>
      <c r="BH228" s="145"/>
    </row>
    <row r="229" spans="1:60" ht="63.75" hidden="1" customHeight="1" x14ac:dyDescent="0.2">
      <c r="A229" s="324"/>
      <c r="B229" s="324"/>
      <c r="C229" s="325"/>
      <c r="D229" s="336"/>
      <c r="E229" s="325"/>
      <c r="F229" s="324"/>
      <c r="G229" s="203"/>
      <c r="H229" s="203"/>
      <c r="I229" s="203"/>
      <c r="J229" s="324"/>
      <c r="K229" s="324"/>
      <c r="L229" s="324"/>
      <c r="M229" s="324"/>
      <c r="N229" s="324"/>
      <c r="O229" s="332"/>
      <c r="P229" s="324"/>
      <c r="Q229" s="332"/>
      <c r="R229" s="332"/>
      <c r="S229" s="128"/>
      <c r="T229" s="129">
        <f t="shared" si="820"/>
        <v>0</v>
      </c>
      <c r="U229" s="325"/>
      <c r="V229" s="325"/>
      <c r="W229" s="203"/>
      <c r="X229" s="324"/>
      <c r="Y229" s="329"/>
      <c r="Z229" s="206">
        <f t="shared" si="822"/>
        <v>0</v>
      </c>
      <c r="AA229" s="203"/>
      <c r="AB229" s="203"/>
      <c r="AC229" s="329"/>
      <c r="AD229" s="325"/>
      <c r="AE229" s="202">
        <f t="shared" si="824"/>
        <v>0</v>
      </c>
      <c r="AF229" s="203"/>
      <c r="AG229" s="203"/>
      <c r="AH229" s="329"/>
      <c r="AI229" s="325"/>
      <c r="AJ229" s="202">
        <f t="shared" si="826"/>
        <v>0</v>
      </c>
      <c r="AK229" s="203"/>
      <c r="AL229" s="203"/>
      <c r="AM229" s="329"/>
      <c r="AN229" s="325"/>
      <c r="AO229" s="202">
        <f t="shared" si="870"/>
        <v>0</v>
      </c>
      <c r="AP229" s="203"/>
      <c r="AQ229" s="325"/>
      <c r="AR229" s="325"/>
      <c r="AS229" s="327"/>
      <c r="AT229" s="327"/>
      <c r="AU229" s="336"/>
      <c r="AV229" s="334"/>
      <c r="AW229" s="203" t="s">
        <v>89</v>
      </c>
      <c r="AX229" s="203"/>
      <c r="AY229" s="130"/>
      <c r="AZ229" s="131"/>
      <c r="BA229" s="207"/>
      <c r="BB229" s="145"/>
      <c r="BC229" s="145"/>
      <c r="BD229" s="145"/>
      <c r="BE229" s="145"/>
      <c r="BF229" s="145"/>
      <c r="BG229" s="145"/>
      <c r="BH229" s="145"/>
    </row>
    <row r="230" spans="1:60" ht="63.75" customHeight="1" x14ac:dyDescent="0.2">
      <c r="A230" s="324">
        <v>74</v>
      </c>
      <c r="B230" s="324" t="s">
        <v>249</v>
      </c>
      <c r="C230" s="325" t="str">
        <f>+VLOOKUP(B230,$A$568:$B$606,2,0)</f>
        <v>CARLOS HUMBERTO MONTOYA NAVARRETE</v>
      </c>
      <c r="D230" s="336" t="s">
        <v>167</v>
      </c>
      <c r="E230" s="325"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324" t="s">
        <v>265</v>
      </c>
      <c r="G230" s="203" t="s">
        <v>260</v>
      </c>
      <c r="H230" s="203" t="s">
        <v>37</v>
      </c>
      <c r="I230" s="203" t="s">
        <v>1252</v>
      </c>
      <c r="J230" s="324" t="s">
        <v>111</v>
      </c>
      <c r="K230" s="324" t="s">
        <v>1269</v>
      </c>
      <c r="L230" s="324" t="s">
        <v>1270</v>
      </c>
      <c r="M230" s="324" t="s">
        <v>1271</v>
      </c>
      <c r="N230" s="324" t="s">
        <v>127</v>
      </c>
      <c r="O230" s="332">
        <f t="shared" ref="O230" si="935">IF(N230="ALTA",5,IF(N230="MEDIO ALTA",4,IF(N230="MEDIA",3,IF(N230="MEDIO BAJA",2,IF(N230="BAJA",1,0)))))</f>
        <v>1</v>
      </c>
      <c r="P230" s="324" t="s">
        <v>141</v>
      </c>
      <c r="Q230" s="332">
        <f t="shared" ref="Q230" si="936">IF(P230="ALTO",5,IF(P230="MEDIO-ALTO",4,IF(P230="MEDIO",3,IF(P230="MEDIO-BAJO",2,IF(P230="BAJO",1,0)))))</f>
        <v>1</v>
      </c>
      <c r="R230" s="332">
        <f t="shared" ref="R230" si="937">Q230*O230</f>
        <v>1</v>
      </c>
      <c r="S230" s="128" t="s">
        <v>315</v>
      </c>
      <c r="T230" s="129">
        <f t="shared" si="820"/>
        <v>1</v>
      </c>
      <c r="U230" s="325">
        <f t="shared" si="860"/>
        <v>1</v>
      </c>
      <c r="V230" s="325">
        <f t="shared" si="861"/>
        <v>0.6</v>
      </c>
      <c r="W230" s="203" t="s">
        <v>1286</v>
      </c>
      <c r="X230" s="324">
        <f t="shared" ref="X230" si="938">IF(S230="No_existen",5*$X$10,Y230*$X$10)</f>
        <v>0.2</v>
      </c>
      <c r="Y230" s="329">
        <f t="shared" si="863"/>
        <v>4</v>
      </c>
      <c r="Z230" s="206">
        <f t="shared" si="822"/>
        <v>4</v>
      </c>
      <c r="AA230" s="203" t="s">
        <v>318</v>
      </c>
      <c r="AB230" s="203"/>
      <c r="AC230" s="329">
        <f t="shared" ref="AC230" si="939">IF(S230="No_existen",5*$AC$10,AD230*$AC$10)</f>
        <v>0.15</v>
      </c>
      <c r="AD230" s="325">
        <f t="shared" si="865"/>
        <v>1</v>
      </c>
      <c r="AE230" s="202">
        <f t="shared" si="824"/>
        <v>1</v>
      </c>
      <c r="AF230" s="203" t="s">
        <v>295</v>
      </c>
      <c r="AG230" s="203" t="s">
        <v>1296</v>
      </c>
      <c r="AH230" s="329">
        <f t="shared" ref="AH230" si="940">IF(S230="No_existen",5*$AH$10,AI230*$AH$10)</f>
        <v>0.1</v>
      </c>
      <c r="AI230" s="325">
        <f t="shared" si="867"/>
        <v>1</v>
      </c>
      <c r="AJ230" s="202">
        <f t="shared" si="826"/>
        <v>1</v>
      </c>
      <c r="AK230" s="203" t="s">
        <v>292</v>
      </c>
      <c r="AL230" s="203" t="s">
        <v>299</v>
      </c>
      <c r="AM230" s="329">
        <f t="shared" ref="AM230" si="941">IF(S230="No_existen",5*$AM$10,AN230*$AM$10)</f>
        <v>0.1</v>
      </c>
      <c r="AN230" s="325">
        <f t="shared" ref="AN230" si="942">ROUND(AVERAGEIF(AO230:AO232,"&gt;0"),0)</f>
        <v>1</v>
      </c>
      <c r="AO230" s="202">
        <f t="shared" si="870"/>
        <v>1</v>
      </c>
      <c r="AP230" s="203" t="s">
        <v>614</v>
      </c>
      <c r="AQ230" s="325">
        <f t="shared" ref="AQ230" si="943">ROUND(AVERAGE(U230,Y230,AD230,AI230,AN230),0)</f>
        <v>2</v>
      </c>
      <c r="AR230" s="325" t="str">
        <f t="shared" ref="AR230" si="944">IF(AQ230&lt;1.5,"FUERTE",IF(AND(AQ230&gt;=1.5,AQ230&lt;2.5),"ACEPTABLE",IF(AQ230&gt;=5,"INEXISTENTE","DÉBIL")))</f>
        <v>ACEPTABLE</v>
      </c>
      <c r="AS230" s="327">
        <f t="shared" ref="AS230" si="945">IF(R230=0,0,ROUND((R230*AQ230),0))</f>
        <v>2</v>
      </c>
      <c r="AT230" s="327" t="str">
        <f t="shared" ref="AT230" si="946">IF(AS230&gt;=36,"GRAVE", IF(AS230&lt;=10, "LEVE", "MODERADO"))</f>
        <v>LEVE</v>
      </c>
      <c r="AU230" s="336" t="s">
        <v>1303</v>
      </c>
      <c r="AV230" s="335">
        <v>0</v>
      </c>
      <c r="AW230" s="203" t="s">
        <v>89</v>
      </c>
      <c r="AX230" s="203"/>
      <c r="AY230" s="130"/>
      <c r="AZ230" s="131"/>
      <c r="BA230" s="207"/>
      <c r="BB230" s="145"/>
      <c r="BC230" s="145"/>
      <c r="BD230" s="145"/>
      <c r="BE230" s="145"/>
      <c r="BF230" s="145"/>
      <c r="BG230" s="145"/>
      <c r="BH230" s="145"/>
    </row>
    <row r="231" spans="1:60" ht="63.75" hidden="1" customHeight="1" x14ac:dyDescent="0.2">
      <c r="A231" s="324"/>
      <c r="B231" s="324"/>
      <c r="C231" s="325"/>
      <c r="D231" s="336"/>
      <c r="E231" s="325"/>
      <c r="F231" s="324"/>
      <c r="G231" s="203"/>
      <c r="H231" s="203"/>
      <c r="I231" s="203"/>
      <c r="J231" s="324"/>
      <c r="K231" s="324"/>
      <c r="L231" s="324"/>
      <c r="M231" s="324"/>
      <c r="N231" s="324"/>
      <c r="O231" s="332"/>
      <c r="P231" s="324"/>
      <c r="Q231" s="332"/>
      <c r="R231" s="332"/>
      <c r="S231" s="128" t="s">
        <v>315</v>
      </c>
      <c r="T231" s="129">
        <f t="shared" si="820"/>
        <v>1</v>
      </c>
      <c r="U231" s="325"/>
      <c r="V231" s="325"/>
      <c r="W231" s="203" t="s">
        <v>1287</v>
      </c>
      <c r="X231" s="324"/>
      <c r="Y231" s="329"/>
      <c r="Z231" s="206">
        <f t="shared" si="822"/>
        <v>4</v>
      </c>
      <c r="AA231" s="203" t="s">
        <v>318</v>
      </c>
      <c r="AB231" s="203"/>
      <c r="AC231" s="329"/>
      <c r="AD231" s="325"/>
      <c r="AE231" s="202">
        <f t="shared" si="824"/>
        <v>1</v>
      </c>
      <c r="AF231" s="203" t="s">
        <v>295</v>
      </c>
      <c r="AG231" s="203" t="s">
        <v>1296</v>
      </c>
      <c r="AH231" s="329"/>
      <c r="AI231" s="325"/>
      <c r="AJ231" s="202">
        <f t="shared" si="826"/>
        <v>1</v>
      </c>
      <c r="AK231" s="203" t="s">
        <v>292</v>
      </c>
      <c r="AL231" s="203" t="s">
        <v>299</v>
      </c>
      <c r="AM231" s="329"/>
      <c r="AN231" s="325"/>
      <c r="AO231" s="202">
        <f t="shared" si="870"/>
        <v>1</v>
      </c>
      <c r="AP231" s="203" t="s">
        <v>614</v>
      </c>
      <c r="AQ231" s="325"/>
      <c r="AR231" s="325"/>
      <c r="AS231" s="327"/>
      <c r="AT231" s="327"/>
      <c r="AU231" s="336"/>
      <c r="AV231" s="334"/>
      <c r="AW231" s="203" t="s">
        <v>89</v>
      </c>
      <c r="AX231" s="203"/>
      <c r="AY231" s="130"/>
      <c r="AZ231" s="131"/>
      <c r="BA231" s="207"/>
      <c r="BB231" s="145"/>
      <c r="BC231" s="145"/>
      <c r="BD231" s="145"/>
      <c r="BE231" s="145"/>
      <c r="BF231" s="145"/>
      <c r="BG231" s="145"/>
      <c r="BH231" s="145"/>
    </row>
    <row r="232" spans="1:60" ht="63.75" hidden="1" customHeight="1" x14ac:dyDescent="0.2">
      <c r="A232" s="324"/>
      <c r="B232" s="324"/>
      <c r="C232" s="325"/>
      <c r="D232" s="336"/>
      <c r="E232" s="325"/>
      <c r="F232" s="324"/>
      <c r="G232" s="203"/>
      <c r="H232" s="203"/>
      <c r="I232" s="203"/>
      <c r="J232" s="324"/>
      <c r="K232" s="324"/>
      <c r="L232" s="324"/>
      <c r="M232" s="324"/>
      <c r="N232" s="324"/>
      <c r="O232" s="332"/>
      <c r="P232" s="324"/>
      <c r="Q232" s="332"/>
      <c r="R232" s="332"/>
      <c r="S232" s="128" t="s">
        <v>315</v>
      </c>
      <c r="T232" s="129">
        <f t="shared" si="820"/>
        <v>1</v>
      </c>
      <c r="U232" s="325"/>
      <c r="V232" s="325"/>
      <c r="W232" s="203" t="s">
        <v>1288</v>
      </c>
      <c r="X232" s="324"/>
      <c r="Y232" s="329"/>
      <c r="Z232" s="206">
        <f t="shared" si="822"/>
        <v>4</v>
      </c>
      <c r="AA232" s="203" t="s">
        <v>318</v>
      </c>
      <c r="AB232" s="203"/>
      <c r="AC232" s="329"/>
      <c r="AD232" s="325"/>
      <c r="AE232" s="202">
        <f t="shared" si="824"/>
        <v>1</v>
      </c>
      <c r="AF232" s="203" t="s">
        <v>295</v>
      </c>
      <c r="AG232" s="203" t="s">
        <v>1296</v>
      </c>
      <c r="AH232" s="329"/>
      <c r="AI232" s="325"/>
      <c r="AJ232" s="202">
        <f t="shared" si="826"/>
        <v>1</v>
      </c>
      <c r="AK232" s="203" t="s">
        <v>292</v>
      </c>
      <c r="AL232" s="203" t="s">
        <v>299</v>
      </c>
      <c r="AM232" s="329"/>
      <c r="AN232" s="325"/>
      <c r="AO232" s="202">
        <f t="shared" si="870"/>
        <v>1</v>
      </c>
      <c r="AP232" s="203" t="s">
        <v>614</v>
      </c>
      <c r="AQ232" s="325"/>
      <c r="AR232" s="325"/>
      <c r="AS232" s="327"/>
      <c r="AT232" s="327"/>
      <c r="AU232" s="336"/>
      <c r="AV232" s="334"/>
      <c r="AW232" s="203" t="s">
        <v>89</v>
      </c>
      <c r="AX232" s="203"/>
      <c r="AY232" s="130"/>
      <c r="AZ232" s="131"/>
      <c r="BA232" s="207"/>
      <c r="BB232" s="145"/>
      <c r="BC232" s="145"/>
      <c r="BD232" s="145"/>
      <c r="BE232" s="145"/>
      <c r="BF232" s="145"/>
      <c r="BG232" s="145"/>
      <c r="BH232" s="145"/>
    </row>
    <row r="233" spans="1:60" ht="63.75" customHeight="1" x14ac:dyDescent="0.2">
      <c r="A233" s="324">
        <v>75</v>
      </c>
      <c r="B233" s="324" t="s">
        <v>249</v>
      </c>
      <c r="C233" s="325" t="str">
        <f>+VLOOKUP(B233,$A$568:$B$606,2,0)</f>
        <v>CARLOS HUMBERTO MONTOYA NAVARRETE</v>
      </c>
      <c r="D233" s="336" t="s">
        <v>167</v>
      </c>
      <c r="E233" s="325"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324" t="s">
        <v>265</v>
      </c>
      <c r="G233" s="203" t="s">
        <v>260</v>
      </c>
      <c r="H233" s="203" t="s">
        <v>37</v>
      </c>
      <c r="I233" s="203" t="s">
        <v>1253</v>
      </c>
      <c r="J233" s="324" t="s">
        <v>111</v>
      </c>
      <c r="K233" s="324" t="s">
        <v>1272</v>
      </c>
      <c r="L233" s="324" t="s">
        <v>1273</v>
      </c>
      <c r="M233" s="324" t="s">
        <v>1274</v>
      </c>
      <c r="N233" s="324" t="s">
        <v>104</v>
      </c>
      <c r="O233" s="332">
        <f t="shared" ref="O233" si="947">IF(N233="ALTA",5,IF(N233="MEDIO ALTA",4,IF(N233="MEDIA",3,IF(N233="MEDIO BAJA",2,IF(N233="BAJA",1,0)))))</f>
        <v>3</v>
      </c>
      <c r="P233" s="324" t="s">
        <v>141</v>
      </c>
      <c r="Q233" s="332">
        <f t="shared" ref="Q233" si="948">IF(P233="ALTO",5,IF(P233="MEDIO-ALTO",4,IF(P233="MEDIO",3,IF(P233="MEDIO-BAJO",2,IF(P233="BAJO",1,0)))))</f>
        <v>1</v>
      </c>
      <c r="R233" s="332">
        <f t="shared" ref="R233" si="949">Q233*O233</f>
        <v>3</v>
      </c>
      <c r="S233" s="128" t="s">
        <v>315</v>
      </c>
      <c r="T233" s="129">
        <f t="shared" si="820"/>
        <v>1</v>
      </c>
      <c r="U233" s="325">
        <f t="shared" si="860"/>
        <v>1</v>
      </c>
      <c r="V233" s="325">
        <f t="shared" si="861"/>
        <v>0.6</v>
      </c>
      <c r="W233" s="210" t="s">
        <v>1289</v>
      </c>
      <c r="X233" s="324">
        <f t="shared" ref="X233" si="950">IF(S233="No_existen",5*$X$10,Y233*$X$10)</f>
        <v>0.2</v>
      </c>
      <c r="Y233" s="329">
        <f t="shared" si="863"/>
        <v>4</v>
      </c>
      <c r="Z233" s="206">
        <f t="shared" si="822"/>
        <v>4</v>
      </c>
      <c r="AA233" s="203" t="s">
        <v>318</v>
      </c>
      <c r="AB233" s="203"/>
      <c r="AC233" s="329">
        <f t="shared" ref="AC233" si="951">IF(S233="No_existen",5*$AC$10,AD233*$AC$10)</f>
        <v>0.15</v>
      </c>
      <c r="AD233" s="325">
        <f t="shared" si="865"/>
        <v>1</v>
      </c>
      <c r="AE233" s="202">
        <f t="shared" si="824"/>
        <v>1</v>
      </c>
      <c r="AF233" s="203" t="s">
        <v>295</v>
      </c>
      <c r="AG233" s="203" t="s">
        <v>1296</v>
      </c>
      <c r="AH233" s="329">
        <f t="shared" ref="AH233" si="952">IF(S233="No_existen",5*$AH$10,AI233*$AH$10)</f>
        <v>0.1</v>
      </c>
      <c r="AI233" s="325">
        <f t="shared" si="867"/>
        <v>1</v>
      </c>
      <c r="AJ233" s="202">
        <f t="shared" si="826"/>
        <v>1</v>
      </c>
      <c r="AK233" s="203" t="s">
        <v>292</v>
      </c>
      <c r="AL233" s="203" t="s">
        <v>306</v>
      </c>
      <c r="AM233" s="329">
        <f t="shared" ref="AM233" si="953">IF(S233="No_existen",5*$AM$10,AN233*$AM$10)</f>
        <v>0.1</v>
      </c>
      <c r="AN233" s="325">
        <f t="shared" ref="AN233" si="954">ROUND(AVERAGEIF(AO233:AO235,"&gt;0"),0)</f>
        <v>1</v>
      </c>
      <c r="AO233" s="202">
        <f t="shared" si="870"/>
        <v>1</v>
      </c>
      <c r="AP233" s="203" t="s">
        <v>614</v>
      </c>
      <c r="AQ233" s="325">
        <f t="shared" ref="AQ233" si="955">ROUND(AVERAGE(U233,Y233,AD233,AI233,AN233),0)</f>
        <v>2</v>
      </c>
      <c r="AR233" s="325" t="str">
        <f t="shared" ref="AR233" si="956">IF(AQ233&lt;1.5,"FUERTE",IF(AND(AQ233&gt;=1.5,AQ233&lt;2.5),"ACEPTABLE",IF(AQ233&gt;=5,"INEXISTENTE","DÉBIL")))</f>
        <v>ACEPTABLE</v>
      </c>
      <c r="AS233" s="327">
        <f t="shared" ref="AS233" si="957">IF(R233=0,0,ROUND((R233*AQ233),0))</f>
        <v>6</v>
      </c>
      <c r="AT233" s="327" t="str">
        <f t="shared" ref="AT233" si="958">IF(AS233&gt;=36,"GRAVE", IF(AS233&lt;=10, "LEVE", "MODERADO"))</f>
        <v>LEVE</v>
      </c>
      <c r="AU233" s="336" t="s">
        <v>1304</v>
      </c>
      <c r="AV233" s="335">
        <v>0</v>
      </c>
      <c r="AW233" s="203" t="s">
        <v>89</v>
      </c>
      <c r="AX233" s="203"/>
      <c r="AY233" s="130"/>
      <c r="AZ233" s="131"/>
      <c r="BA233" s="207"/>
      <c r="BB233" s="145"/>
      <c r="BC233" s="145"/>
      <c r="BD233" s="145"/>
      <c r="BE233" s="145"/>
      <c r="BF233" s="145"/>
      <c r="BG233" s="145"/>
      <c r="BH233" s="145"/>
    </row>
    <row r="234" spans="1:60" ht="63.75" hidden="1" customHeight="1" x14ac:dyDescent="0.2">
      <c r="A234" s="324"/>
      <c r="B234" s="324"/>
      <c r="C234" s="325"/>
      <c r="D234" s="336"/>
      <c r="E234" s="325"/>
      <c r="F234" s="324"/>
      <c r="G234" s="203"/>
      <c r="H234" s="203"/>
      <c r="I234" s="203"/>
      <c r="J234" s="324"/>
      <c r="K234" s="324"/>
      <c r="L234" s="324"/>
      <c r="M234" s="324"/>
      <c r="N234" s="324"/>
      <c r="O234" s="332"/>
      <c r="P234" s="324"/>
      <c r="Q234" s="332"/>
      <c r="R234" s="332"/>
      <c r="S234" s="128"/>
      <c r="T234" s="129">
        <f t="shared" si="820"/>
        <v>0</v>
      </c>
      <c r="U234" s="325"/>
      <c r="V234" s="325"/>
      <c r="W234" s="203"/>
      <c r="X234" s="324"/>
      <c r="Y234" s="329"/>
      <c r="Z234" s="206">
        <f t="shared" si="822"/>
        <v>0</v>
      </c>
      <c r="AA234" s="203"/>
      <c r="AB234" s="203"/>
      <c r="AC234" s="329"/>
      <c r="AD234" s="325"/>
      <c r="AE234" s="202">
        <f t="shared" si="824"/>
        <v>0</v>
      </c>
      <c r="AF234" s="203"/>
      <c r="AG234" s="203"/>
      <c r="AH234" s="329"/>
      <c r="AI234" s="325"/>
      <c r="AJ234" s="202">
        <f t="shared" si="826"/>
        <v>0</v>
      </c>
      <c r="AK234" s="203"/>
      <c r="AL234" s="203"/>
      <c r="AM234" s="329"/>
      <c r="AN234" s="325"/>
      <c r="AO234" s="202">
        <f t="shared" si="870"/>
        <v>0</v>
      </c>
      <c r="AP234" s="203"/>
      <c r="AQ234" s="325"/>
      <c r="AR234" s="325"/>
      <c r="AS234" s="327"/>
      <c r="AT234" s="327"/>
      <c r="AU234" s="336"/>
      <c r="AV234" s="334"/>
      <c r="AW234" s="203" t="s">
        <v>89</v>
      </c>
      <c r="AX234" s="203"/>
      <c r="AY234" s="130"/>
      <c r="AZ234" s="131"/>
      <c r="BA234" s="207"/>
      <c r="BB234" s="145"/>
      <c r="BC234" s="145"/>
      <c r="BD234" s="145"/>
      <c r="BE234" s="145"/>
      <c r="BF234" s="145"/>
      <c r="BG234" s="145"/>
      <c r="BH234" s="145"/>
    </row>
    <row r="235" spans="1:60" ht="63.75" hidden="1" customHeight="1" x14ac:dyDescent="0.2">
      <c r="A235" s="324"/>
      <c r="B235" s="324"/>
      <c r="C235" s="325"/>
      <c r="D235" s="336"/>
      <c r="E235" s="325"/>
      <c r="F235" s="324"/>
      <c r="G235" s="203"/>
      <c r="H235" s="203"/>
      <c r="I235" s="203"/>
      <c r="J235" s="324"/>
      <c r="K235" s="324"/>
      <c r="L235" s="324"/>
      <c r="M235" s="324"/>
      <c r="N235" s="324"/>
      <c r="O235" s="332"/>
      <c r="P235" s="324"/>
      <c r="Q235" s="332"/>
      <c r="R235" s="332"/>
      <c r="S235" s="128"/>
      <c r="T235" s="129">
        <f t="shared" si="820"/>
        <v>0</v>
      </c>
      <c r="U235" s="325"/>
      <c r="V235" s="325"/>
      <c r="W235" s="203"/>
      <c r="X235" s="324"/>
      <c r="Y235" s="329"/>
      <c r="Z235" s="206">
        <f t="shared" si="822"/>
        <v>0</v>
      </c>
      <c r="AA235" s="203"/>
      <c r="AB235" s="203"/>
      <c r="AC235" s="329"/>
      <c r="AD235" s="325"/>
      <c r="AE235" s="202">
        <f t="shared" si="824"/>
        <v>0</v>
      </c>
      <c r="AF235" s="203"/>
      <c r="AG235" s="203"/>
      <c r="AH235" s="329"/>
      <c r="AI235" s="325"/>
      <c r="AJ235" s="202">
        <f t="shared" si="826"/>
        <v>0</v>
      </c>
      <c r="AK235" s="203"/>
      <c r="AL235" s="203"/>
      <c r="AM235" s="329"/>
      <c r="AN235" s="325"/>
      <c r="AO235" s="202">
        <f t="shared" si="870"/>
        <v>0</v>
      </c>
      <c r="AP235" s="203"/>
      <c r="AQ235" s="325"/>
      <c r="AR235" s="325"/>
      <c r="AS235" s="327"/>
      <c r="AT235" s="327"/>
      <c r="AU235" s="336"/>
      <c r="AV235" s="334"/>
      <c r="AW235" s="203" t="s">
        <v>89</v>
      </c>
      <c r="AX235" s="203"/>
      <c r="AY235" s="130"/>
      <c r="AZ235" s="131"/>
      <c r="BA235" s="207"/>
      <c r="BB235" s="145"/>
      <c r="BC235" s="145"/>
      <c r="BD235" s="145"/>
      <c r="BE235" s="145"/>
      <c r="BF235" s="145"/>
      <c r="BG235" s="145"/>
      <c r="BH235" s="145"/>
    </row>
    <row r="236" spans="1:60" ht="63.75" customHeight="1" x14ac:dyDescent="0.2">
      <c r="A236" s="324">
        <v>76</v>
      </c>
      <c r="B236" s="324" t="s">
        <v>249</v>
      </c>
      <c r="C236" s="325" t="str">
        <f>+VLOOKUP(B236,$A$568:$B$606,2,0)</f>
        <v>CARLOS HUMBERTO MONTOYA NAVARRETE</v>
      </c>
      <c r="D236" s="336" t="s">
        <v>167</v>
      </c>
      <c r="E236" s="325"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324" t="s">
        <v>265</v>
      </c>
      <c r="G236" s="203" t="s">
        <v>261</v>
      </c>
      <c r="H236" s="203" t="s">
        <v>41</v>
      </c>
      <c r="I236" s="203" t="s">
        <v>1254</v>
      </c>
      <c r="J236" s="324" t="s">
        <v>111</v>
      </c>
      <c r="K236" s="324" t="s">
        <v>1275</v>
      </c>
      <c r="L236" s="324" t="s">
        <v>1276</v>
      </c>
      <c r="M236" s="324" t="s">
        <v>1277</v>
      </c>
      <c r="N236" s="324" t="s">
        <v>104</v>
      </c>
      <c r="O236" s="332">
        <f t="shared" ref="O236" si="959">IF(N236="ALTA",5,IF(N236="MEDIO ALTA",4,IF(N236="MEDIA",3,IF(N236="MEDIO BAJA",2,IF(N236="BAJA",1,0)))))</f>
        <v>3</v>
      </c>
      <c r="P236" s="324" t="s">
        <v>141</v>
      </c>
      <c r="Q236" s="332">
        <f t="shared" ref="Q236" si="960">IF(P236="ALTO",5,IF(P236="MEDIO-ALTO",4,IF(P236="MEDIO",3,IF(P236="MEDIO-BAJO",2,IF(P236="BAJO",1,0)))))</f>
        <v>1</v>
      </c>
      <c r="R236" s="332">
        <f t="shared" ref="R236" si="961">Q236*O236</f>
        <v>3</v>
      </c>
      <c r="S236" s="128" t="s">
        <v>315</v>
      </c>
      <c r="T236" s="129">
        <f t="shared" si="820"/>
        <v>1</v>
      </c>
      <c r="U236" s="325">
        <f t="shared" si="860"/>
        <v>1</v>
      </c>
      <c r="V236" s="325">
        <f t="shared" si="861"/>
        <v>0.6</v>
      </c>
      <c r="W236" s="210" t="s">
        <v>1290</v>
      </c>
      <c r="X236" s="324">
        <f t="shared" ref="X236" si="962">IF(S236="No_existen",5*$X$10,Y236*$X$10)</f>
        <v>0.2</v>
      </c>
      <c r="Y236" s="329">
        <f t="shared" si="863"/>
        <v>4</v>
      </c>
      <c r="Z236" s="206">
        <f t="shared" si="822"/>
        <v>4</v>
      </c>
      <c r="AA236" s="203" t="s">
        <v>318</v>
      </c>
      <c r="AB236" s="203"/>
      <c r="AC236" s="329">
        <f t="shared" ref="AC236" si="963">IF(S236="No_existen",5*$AC$10,AD236*$AC$10)</f>
        <v>0.44999999999999996</v>
      </c>
      <c r="AD236" s="325">
        <f t="shared" si="865"/>
        <v>3</v>
      </c>
      <c r="AE236" s="202">
        <f t="shared" si="824"/>
        <v>1</v>
      </c>
      <c r="AF236" s="203" t="s">
        <v>295</v>
      </c>
      <c r="AG236" s="203" t="s">
        <v>1297</v>
      </c>
      <c r="AH236" s="329">
        <f t="shared" ref="AH236" si="964">IF(S236="No_existen",5*$AH$10,AI236*$AH$10)</f>
        <v>0.1</v>
      </c>
      <c r="AI236" s="325">
        <f t="shared" si="867"/>
        <v>1</v>
      </c>
      <c r="AJ236" s="202">
        <f t="shared" si="826"/>
        <v>1</v>
      </c>
      <c r="AK236" s="203" t="s">
        <v>292</v>
      </c>
      <c r="AL236" s="203" t="s">
        <v>306</v>
      </c>
      <c r="AM236" s="329">
        <f t="shared" ref="AM236" si="965">IF(S236="No_existen",5*$AM$10,AN236*$AM$10)</f>
        <v>0.1</v>
      </c>
      <c r="AN236" s="325">
        <f t="shared" ref="AN236" si="966">ROUND(AVERAGEIF(AO236:AO238,"&gt;0"),0)</f>
        <v>1</v>
      </c>
      <c r="AO236" s="202">
        <f t="shared" si="870"/>
        <v>1</v>
      </c>
      <c r="AP236" s="203" t="s">
        <v>614</v>
      </c>
      <c r="AQ236" s="325">
        <f t="shared" ref="AQ236" si="967">ROUND(AVERAGE(U236,Y236,AD236,AI236,AN236),0)</f>
        <v>2</v>
      </c>
      <c r="AR236" s="325" t="str">
        <f t="shared" ref="AR236" si="968">IF(AQ236&lt;1.5,"FUERTE",IF(AND(AQ236&gt;=1.5,AQ236&lt;2.5),"ACEPTABLE",IF(AQ236&gt;=5,"INEXISTENTE","DÉBIL")))</f>
        <v>ACEPTABLE</v>
      </c>
      <c r="AS236" s="327">
        <f t="shared" ref="AS236" si="969">IF(R236=0,0,ROUND((R236*AQ236),0))</f>
        <v>6</v>
      </c>
      <c r="AT236" s="327" t="str">
        <f t="shared" ref="AT236" si="970">IF(AS236&gt;=36,"GRAVE", IF(AS236&lt;=10, "LEVE", "MODERADO"))</f>
        <v>LEVE</v>
      </c>
      <c r="AU236" s="336" t="s">
        <v>1305</v>
      </c>
      <c r="AV236" s="335">
        <v>0</v>
      </c>
      <c r="AW236" s="203" t="s">
        <v>89</v>
      </c>
      <c r="AX236" s="203"/>
      <c r="AY236" s="130"/>
      <c r="AZ236" s="131"/>
      <c r="BA236" s="207"/>
      <c r="BB236" s="145"/>
      <c r="BC236" s="145"/>
      <c r="BD236" s="145"/>
      <c r="BE236" s="145"/>
      <c r="BF236" s="145"/>
      <c r="BG236" s="145"/>
      <c r="BH236" s="145"/>
    </row>
    <row r="237" spans="1:60" ht="63.75" hidden="1" customHeight="1" x14ac:dyDescent="0.2">
      <c r="A237" s="324"/>
      <c r="B237" s="324"/>
      <c r="C237" s="325"/>
      <c r="D237" s="336"/>
      <c r="E237" s="325"/>
      <c r="F237" s="324"/>
      <c r="G237" s="203"/>
      <c r="H237" s="203"/>
      <c r="I237" s="127"/>
      <c r="J237" s="324"/>
      <c r="K237" s="324"/>
      <c r="L237" s="324"/>
      <c r="M237" s="324"/>
      <c r="N237" s="324"/>
      <c r="O237" s="332"/>
      <c r="P237" s="324"/>
      <c r="Q237" s="332"/>
      <c r="R237" s="332"/>
      <c r="S237" s="128" t="s">
        <v>315</v>
      </c>
      <c r="T237" s="129">
        <f t="shared" si="820"/>
        <v>1</v>
      </c>
      <c r="U237" s="325"/>
      <c r="V237" s="325"/>
      <c r="W237" s="210" t="s">
        <v>1291</v>
      </c>
      <c r="X237" s="324"/>
      <c r="Y237" s="329"/>
      <c r="Z237" s="206">
        <f t="shared" si="822"/>
        <v>0</v>
      </c>
      <c r="AA237" s="203"/>
      <c r="AB237" s="203"/>
      <c r="AC237" s="329"/>
      <c r="AD237" s="325"/>
      <c r="AE237" s="202">
        <f t="shared" si="824"/>
        <v>0</v>
      </c>
      <c r="AF237" s="203"/>
      <c r="AG237" s="203" t="s">
        <v>1298</v>
      </c>
      <c r="AH237" s="329"/>
      <c r="AI237" s="325"/>
      <c r="AJ237" s="202">
        <f t="shared" si="826"/>
        <v>1</v>
      </c>
      <c r="AK237" s="203" t="s">
        <v>292</v>
      </c>
      <c r="AL237" s="203" t="s">
        <v>306</v>
      </c>
      <c r="AM237" s="329"/>
      <c r="AN237" s="325"/>
      <c r="AO237" s="202">
        <f t="shared" si="870"/>
        <v>1</v>
      </c>
      <c r="AP237" s="203" t="s">
        <v>614</v>
      </c>
      <c r="AQ237" s="325"/>
      <c r="AR237" s="325"/>
      <c r="AS237" s="327"/>
      <c r="AT237" s="327"/>
      <c r="AU237" s="336"/>
      <c r="AV237" s="334"/>
      <c r="AW237" s="203" t="s">
        <v>89</v>
      </c>
      <c r="AX237" s="203"/>
      <c r="AY237" s="130"/>
      <c r="AZ237" s="131"/>
      <c r="BA237" s="207"/>
      <c r="BB237" s="145"/>
      <c r="BC237" s="145"/>
      <c r="BD237" s="145"/>
      <c r="BE237" s="145"/>
      <c r="BF237" s="145"/>
      <c r="BG237" s="145"/>
      <c r="BH237" s="145"/>
    </row>
    <row r="238" spans="1:60" ht="63.75" hidden="1" customHeight="1" x14ac:dyDescent="0.2">
      <c r="A238" s="324"/>
      <c r="B238" s="324"/>
      <c r="C238" s="325"/>
      <c r="D238" s="336"/>
      <c r="E238" s="325"/>
      <c r="F238" s="324"/>
      <c r="G238" s="203"/>
      <c r="H238" s="203"/>
      <c r="I238" s="127"/>
      <c r="J238" s="324"/>
      <c r="K238" s="324"/>
      <c r="L238" s="324"/>
      <c r="M238" s="324"/>
      <c r="N238" s="324"/>
      <c r="O238" s="332"/>
      <c r="P238" s="324"/>
      <c r="Q238" s="332"/>
      <c r="R238" s="332"/>
      <c r="S238" s="128" t="s">
        <v>315</v>
      </c>
      <c r="T238" s="129">
        <f t="shared" si="820"/>
        <v>1</v>
      </c>
      <c r="U238" s="325"/>
      <c r="V238" s="325"/>
      <c r="W238" s="210" t="s">
        <v>1292</v>
      </c>
      <c r="X238" s="324"/>
      <c r="Y238" s="329"/>
      <c r="Z238" s="206">
        <f t="shared" si="822"/>
        <v>4</v>
      </c>
      <c r="AA238" s="203" t="s">
        <v>318</v>
      </c>
      <c r="AB238" s="203"/>
      <c r="AC238" s="329"/>
      <c r="AD238" s="325"/>
      <c r="AE238" s="202">
        <f t="shared" si="824"/>
        <v>4</v>
      </c>
      <c r="AF238" s="203" t="s">
        <v>294</v>
      </c>
      <c r="AG238" s="203" t="s">
        <v>1298</v>
      </c>
      <c r="AH238" s="329"/>
      <c r="AI238" s="325"/>
      <c r="AJ238" s="202">
        <f t="shared" si="826"/>
        <v>1</v>
      </c>
      <c r="AK238" s="203" t="s">
        <v>292</v>
      </c>
      <c r="AL238" s="203" t="s">
        <v>306</v>
      </c>
      <c r="AM238" s="329"/>
      <c r="AN238" s="325"/>
      <c r="AO238" s="202">
        <f t="shared" si="870"/>
        <v>1</v>
      </c>
      <c r="AP238" s="203" t="s">
        <v>614</v>
      </c>
      <c r="AQ238" s="325"/>
      <c r="AR238" s="325"/>
      <c r="AS238" s="327"/>
      <c r="AT238" s="327"/>
      <c r="AU238" s="336"/>
      <c r="AV238" s="334"/>
      <c r="AW238" s="203" t="s">
        <v>89</v>
      </c>
      <c r="AX238" s="203"/>
      <c r="AY238" s="130"/>
      <c r="AZ238" s="131"/>
      <c r="BA238" s="207"/>
      <c r="BB238" s="145"/>
      <c r="BC238" s="145"/>
      <c r="BD238" s="145"/>
      <c r="BE238" s="145"/>
      <c r="BF238" s="145"/>
      <c r="BG238" s="145"/>
      <c r="BH238" s="145"/>
    </row>
    <row r="239" spans="1:60" ht="63.75" customHeight="1" x14ac:dyDescent="0.2">
      <c r="A239" s="324">
        <v>77</v>
      </c>
      <c r="B239" s="324" t="s">
        <v>248</v>
      </c>
      <c r="C239" s="325" t="str">
        <f>+VLOOKUP(B239,$A$568:$B$606,2,0)</f>
        <v>GLORIA INÉS HINCAPIÉ</v>
      </c>
      <c r="D239" s="336" t="s">
        <v>167</v>
      </c>
      <c r="E239" s="325"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324" t="s">
        <v>265</v>
      </c>
      <c r="G239" s="203" t="s">
        <v>260</v>
      </c>
      <c r="H239" s="203" t="s">
        <v>37</v>
      </c>
      <c r="I239" s="127" t="s">
        <v>1306</v>
      </c>
      <c r="J239" s="324" t="s">
        <v>142</v>
      </c>
      <c r="K239" s="337" t="s">
        <v>1320</v>
      </c>
      <c r="L239" s="337" t="s">
        <v>1321</v>
      </c>
      <c r="M239" s="337" t="s">
        <v>1162</v>
      </c>
      <c r="N239" s="324" t="s">
        <v>127</v>
      </c>
      <c r="O239" s="332">
        <f t="shared" ref="O239" si="971">IF(N239="ALTA",5,IF(N239="MEDIO ALTA",4,IF(N239="MEDIA",3,IF(N239="MEDIO BAJA",2,IF(N239="BAJA",1,0)))))</f>
        <v>1</v>
      </c>
      <c r="P239" s="324" t="s">
        <v>209</v>
      </c>
      <c r="Q239" s="332">
        <f t="shared" ref="Q239" si="972">IF(P239="ALTO",5,IF(P239="MEDIO-ALTO",4,IF(P239="MEDIO",3,IF(P239="MEDIO-BAJO",2,IF(P239="BAJO",1,0)))))</f>
        <v>4</v>
      </c>
      <c r="R239" s="332">
        <f t="shared" ref="R239" si="973">Q239*O239</f>
        <v>4</v>
      </c>
      <c r="S239" s="128" t="s">
        <v>315</v>
      </c>
      <c r="T239" s="129">
        <f t="shared" si="820"/>
        <v>1</v>
      </c>
      <c r="U239" s="325">
        <f t="shared" si="860"/>
        <v>1</v>
      </c>
      <c r="V239" s="325">
        <f t="shared" si="861"/>
        <v>0.6</v>
      </c>
      <c r="W239" s="203" t="s">
        <v>1341</v>
      </c>
      <c r="X239" s="324">
        <f t="shared" ref="X239" si="974">IF(S239="No_existen",5*$X$10,Y239*$X$10)</f>
        <v>0.2</v>
      </c>
      <c r="Y239" s="329">
        <f t="shared" si="863"/>
        <v>4</v>
      </c>
      <c r="Z239" s="206">
        <f t="shared" si="822"/>
        <v>4</v>
      </c>
      <c r="AA239" s="203" t="s">
        <v>318</v>
      </c>
      <c r="AB239" s="203"/>
      <c r="AC239" s="329">
        <f t="shared" ref="AC239" si="975">IF(S239="No_existen",5*$AC$10,AD239*$AC$10)</f>
        <v>0.3</v>
      </c>
      <c r="AD239" s="325">
        <f t="shared" si="865"/>
        <v>2</v>
      </c>
      <c r="AE239" s="202">
        <f t="shared" si="824"/>
        <v>1</v>
      </c>
      <c r="AF239" s="203" t="s">
        <v>295</v>
      </c>
      <c r="AG239" s="203" t="s">
        <v>1358</v>
      </c>
      <c r="AH239" s="329">
        <f t="shared" ref="AH239" si="976">IF(S239="No_existen",5*$AH$10,AI239*$AH$10)</f>
        <v>0.1</v>
      </c>
      <c r="AI239" s="325">
        <f t="shared" si="867"/>
        <v>1</v>
      </c>
      <c r="AJ239" s="202">
        <f t="shared" si="826"/>
        <v>1</v>
      </c>
      <c r="AK239" s="203" t="s">
        <v>292</v>
      </c>
      <c r="AL239" s="203" t="s">
        <v>299</v>
      </c>
      <c r="AM239" s="329">
        <f t="shared" ref="AM239" si="977">IF(S239="No_existen",5*$AM$10,AN239*$AM$10)</f>
        <v>0.1</v>
      </c>
      <c r="AN239" s="325">
        <f t="shared" ref="AN239" si="978">ROUND(AVERAGEIF(AO239:AO241,"&gt;0"),0)</f>
        <v>1</v>
      </c>
      <c r="AO239" s="202">
        <f t="shared" si="870"/>
        <v>1</v>
      </c>
      <c r="AP239" s="203" t="s">
        <v>614</v>
      </c>
      <c r="AQ239" s="325">
        <f t="shared" ref="AQ239" si="979">ROUND(AVERAGE(U239,Y239,AD239,AI239,AN239),0)</f>
        <v>2</v>
      </c>
      <c r="AR239" s="325" t="str">
        <f t="shared" ref="AR239" si="980">IF(AQ239&lt;1.5,"FUERTE",IF(AND(AQ239&gt;=1.5,AQ239&lt;2.5),"ACEPTABLE",IF(AQ239&gt;=5,"INEXISTENTE","DÉBIL")))</f>
        <v>ACEPTABLE</v>
      </c>
      <c r="AS239" s="327">
        <f t="shared" ref="AS239" si="981">IF(R239=0,0,ROUND((R239*AQ239),0))</f>
        <v>8</v>
      </c>
      <c r="AT239" s="327" t="str">
        <f t="shared" ref="AT239" si="982">IF(AS239&gt;=36,"GRAVE", IF(AS239&lt;=10, "LEVE", "MODERADO"))</f>
        <v>LEVE</v>
      </c>
      <c r="AU239" s="337" t="s">
        <v>1364</v>
      </c>
      <c r="AV239" s="338">
        <v>0</v>
      </c>
      <c r="AW239" s="203" t="s">
        <v>89</v>
      </c>
      <c r="AX239" s="203"/>
      <c r="AY239" s="130"/>
      <c r="AZ239" s="131"/>
      <c r="BA239" s="207"/>
      <c r="BB239" s="145"/>
      <c r="BC239" s="145"/>
      <c r="BD239" s="145"/>
      <c r="BE239" s="145"/>
      <c r="BF239" s="145"/>
      <c r="BG239" s="145"/>
      <c r="BH239" s="145"/>
    </row>
    <row r="240" spans="1:60" ht="63.75" hidden="1" customHeight="1" x14ac:dyDescent="0.2">
      <c r="A240" s="324"/>
      <c r="B240" s="324"/>
      <c r="C240" s="325"/>
      <c r="D240" s="336"/>
      <c r="E240" s="325"/>
      <c r="F240" s="324"/>
      <c r="G240" s="203"/>
      <c r="H240" s="203"/>
      <c r="I240" s="127"/>
      <c r="J240" s="324"/>
      <c r="K240" s="337"/>
      <c r="L240" s="337"/>
      <c r="M240" s="337"/>
      <c r="N240" s="324"/>
      <c r="O240" s="332"/>
      <c r="P240" s="324"/>
      <c r="Q240" s="332"/>
      <c r="R240" s="332"/>
      <c r="S240" s="128" t="s">
        <v>315</v>
      </c>
      <c r="T240" s="129">
        <f t="shared" si="820"/>
        <v>1</v>
      </c>
      <c r="U240" s="325"/>
      <c r="V240" s="325"/>
      <c r="W240" s="203" t="s">
        <v>1342</v>
      </c>
      <c r="X240" s="324"/>
      <c r="Y240" s="329"/>
      <c r="Z240" s="206">
        <f t="shared" si="822"/>
        <v>4</v>
      </c>
      <c r="AA240" s="203" t="s">
        <v>318</v>
      </c>
      <c r="AB240" s="203"/>
      <c r="AC240" s="329"/>
      <c r="AD240" s="325"/>
      <c r="AE240" s="202">
        <f t="shared" si="824"/>
        <v>4</v>
      </c>
      <c r="AF240" s="203" t="s">
        <v>294</v>
      </c>
      <c r="AG240" s="203"/>
      <c r="AH240" s="329"/>
      <c r="AI240" s="325"/>
      <c r="AJ240" s="202">
        <f t="shared" si="826"/>
        <v>1</v>
      </c>
      <c r="AK240" s="203" t="s">
        <v>292</v>
      </c>
      <c r="AL240" s="203" t="s">
        <v>306</v>
      </c>
      <c r="AM240" s="329"/>
      <c r="AN240" s="325"/>
      <c r="AO240" s="202">
        <f t="shared" si="870"/>
        <v>1</v>
      </c>
      <c r="AP240" s="203" t="s">
        <v>614</v>
      </c>
      <c r="AQ240" s="325"/>
      <c r="AR240" s="325"/>
      <c r="AS240" s="327"/>
      <c r="AT240" s="327"/>
      <c r="AU240" s="337"/>
      <c r="AV240" s="337"/>
      <c r="AW240" s="203" t="s">
        <v>89</v>
      </c>
      <c r="AX240" s="203"/>
      <c r="AY240" s="130"/>
      <c r="AZ240" s="131"/>
      <c r="BA240" s="207"/>
      <c r="BB240" s="145"/>
      <c r="BC240" s="145"/>
      <c r="BD240" s="145"/>
      <c r="BE240" s="145"/>
      <c r="BF240" s="145"/>
      <c r="BG240" s="145"/>
      <c r="BH240" s="145"/>
    </row>
    <row r="241" spans="1:60" ht="63.75" hidden="1" customHeight="1" x14ac:dyDescent="0.2">
      <c r="A241" s="324"/>
      <c r="B241" s="324"/>
      <c r="C241" s="325"/>
      <c r="D241" s="336"/>
      <c r="E241" s="325"/>
      <c r="F241" s="324"/>
      <c r="G241" s="203"/>
      <c r="H241" s="203"/>
      <c r="I241" s="127"/>
      <c r="J241" s="324"/>
      <c r="K241" s="337"/>
      <c r="L241" s="337"/>
      <c r="M241" s="337"/>
      <c r="N241" s="324"/>
      <c r="O241" s="332"/>
      <c r="P241" s="324"/>
      <c r="Q241" s="332"/>
      <c r="R241" s="332"/>
      <c r="S241" s="128" t="s">
        <v>315</v>
      </c>
      <c r="T241" s="129">
        <f t="shared" si="820"/>
        <v>1</v>
      </c>
      <c r="U241" s="325"/>
      <c r="V241" s="325"/>
      <c r="W241" s="203" t="s">
        <v>1343</v>
      </c>
      <c r="X241" s="324"/>
      <c r="Y241" s="329"/>
      <c r="Z241" s="206">
        <f t="shared" si="822"/>
        <v>4</v>
      </c>
      <c r="AA241" s="203" t="s">
        <v>318</v>
      </c>
      <c r="AB241" s="203"/>
      <c r="AC241" s="329"/>
      <c r="AD241" s="325"/>
      <c r="AE241" s="202">
        <f t="shared" si="824"/>
        <v>1</v>
      </c>
      <c r="AF241" s="203" t="s">
        <v>295</v>
      </c>
      <c r="AG241" s="203" t="s">
        <v>1358</v>
      </c>
      <c r="AH241" s="329"/>
      <c r="AI241" s="325"/>
      <c r="AJ241" s="202">
        <f t="shared" si="826"/>
        <v>1</v>
      </c>
      <c r="AK241" s="203" t="s">
        <v>292</v>
      </c>
      <c r="AL241" s="203" t="s">
        <v>306</v>
      </c>
      <c r="AM241" s="329"/>
      <c r="AN241" s="325"/>
      <c r="AO241" s="202">
        <f t="shared" si="870"/>
        <v>1</v>
      </c>
      <c r="AP241" s="203" t="s">
        <v>614</v>
      </c>
      <c r="AQ241" s="325"/>
      <c r="AR241" s="325"/>
      <c r="AS241" s="327"/>
      <c r="AT241" s="327"/>
      <c r="AU241" s="337"/>
      <c r="AV241" s="337"/>
      <c r="AW241" s="203" t="s">
        <v>89</v>
      </c>
      <c r="AX241" s="203"/>
      <c r="AY241" s="130"/>
      <c r="AZ241" s="131"/>
      <c r="BA241" s="207"/>
      <c r="BB241" s="145"/>
      <c r="BC241" s="145"/>
      <c r="BD241" s="145"/>
      <c r="BE241" s="145"/>
      <c r="BF241" s="145"/>
      <c r="BG241" s="145"/>
      <c r="BH241" s="145"/>
    </row>
    <row r="242" spans="1:60" ht="63.75" customHeight="1" x14ac:dyDescent="0.2">
      <c r="A242" s="324">
        <v>78</v>
      </c>
      <c r="B242" s="324" t="s">
        <v>248</v>
      </c>
      <c r="C242" s="325" t="str">
        <f>+VLOOKUP(B242,$A$568:$B$606,2,0)</f>
        <v>GLORIA INÉS HINCAPIÉ</v>
      </c>
      <c r="D242" s="336" t="s">
        <v>167</v>
      </c>
      <c r="E242" s="325"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324" t="s">
        <v>265</v>
      </c>
      <c r="G242" s="203" t="s">
        <v>260</v>
      </c>
      <c r="H242" s="203" t="s">
        <v>38</v>
      </c>
      <c r="I242" s="127" t="s">
        <v>1307</v>
      </c>
      <c r="J242" s="324" t="s">
        <v>105</v>
      </c>
      <c r="K242" s="337" t="s">
        <v>1322</v>
      </c>
      <c r="L242" s="324" t="s">
        <v>1323</v>
      </c>
      <c r="M242" s="324" t="s">
        <v>1147</v>
      </c>
      <c r="N242" s="324" t="s">
        <v>127</v>
      </c>
      <c r="O242" s="332">
        <f t="shared" ref="O242" si="983">IF(N242="ALTA",5,IF(N242="MEDIO ALTA",4,IF(N242="MEDIA",3,IF(N242="MEDIO BAJA",2,IF(N242="BAJA",1,0)))))</f>
        <v>1</v>
      </c>
      <c r="P242" s="324" t="s">
        <v>209</v>
      </c>
      <c r="Q242" s="332">
        <f t="shared" ref="Q242" si="984">IF(P242="ALTO",5,IF(P242="MEDIO-ALTO",4,IF(P242="MEDIO",3,IF(P242="MEDIO-BAJO",2,IF(P242="BAJO",1,0)))))</f>
        <v>4</v>
      </c>
      <c r="R242" s="332">
        <f t="shared" ref="R242" si="985">Q242*O242</f>
        <v>4</v>
      </c>
      <c r="S242" s="128" t="s">
        <v>314</v>
      </c>
      <c r="T242" s="129">
        <f t="shared" si="820"/>
        <v>2</v>
      </c>
      <c r="U242" s="325">
        <f t="shared" si="860"/>
        <v>2</v>
      </c>
      <c r="V242" s="325">
        <f t="shared" si="861"/>
        <v>1.2</v>
      </c>
      <c r="W242" s="203" t="s">
        <v>1344</v>
      </c>
      <c r="X242" s="324">
        <f t="shared" ref="X242" si="986">IF(S242="No_existen",5*$X$10,Y242*$X$10)</f>
        <v>0.2</v>
      </c>
      <c r="Y242" s="329">
        <f t="shared" si="863"/>
        <v>4</v>
      </c>
      <c r="Z242" s="206">
        <f t="shared" si="822"/>
        <v>4</v>
      </c>
      <c r="AA242" s="203" t="s">
        <v>318</v>
      </c>
      <c r="AB242" s="203"/>
      <c r="AC242" s="329">
        <f t="shared" ref="AC242" si="987">IF(S242="No_existen",5*$AC$10,AD242*$AC$10)</f>
        <v>0.15</v>
      </c>
      <c r="AD242" s="325">
        <f t="shared" si="865"/>
        <v>1</v>
      </c>
      <c r="AE242" s="202">
        <f t="shared" si="824"/>
        <v>1</v>
      </c>
      <c r="AF242" s="203" t="s">
        <v>295</v>
      </c>
      <c r="AG242" s="203"/>
      <c r="AH242" s="329">
        <f t="shared" ref="AH242" si="988">IF(S242="No_existen",5*$AH$10,AI242*$AH$10)</f>
        <v>0.1</v>
      </c>
      <c r="AI242" s="325">
        <f t="shared" si="867"/>
        <v>1</v>
      </c>
      <c r="AJ242" s="202">
        <f t="shared" si="826"/>
        <v>1</v>
      </c>
      <c r="AK242" s="203" t="s">
        <v>292</v>
      </c>
      <c r="AL242" s="203" t="s">
        <v>307</v>
      </c>
      <c r="AM242" s="329">
        <f t="shared" ref="AM242" si="989">IF(S242="No_existen",5*$AM$10,AN242*$AM$10)</f>
        <v>0.1</v>
      </c>
      <c r="AN242" s="325">
        <f t="shared" ref="AN242" si="990">ROUND(AVERAGEIF(AO242:AO244,"&gt;0"),0)</f>
        <v>1</v>
      </c>
      <c r="AO242" s="202">
        <f t="shared" si="870"/>
        <v>1</v>
      </c>
      <c r="AP242" s="203" t="s">
        <v>614</v>
      </c>
      <c r="AQ242" s="325">
        <f t="shared" ref="AQ242" si="991">ROUND(AVERAGE(U242,Y242,AD242,AI242,AN242),0)</f>
        <v>2</v>
      </c>
      <c r="AR242" s="325" t="str">
        <f t="shared" ref="AR242" si="992">IF(AQ242&lt;1.5,"FUERTE",IF(AND(AQ242&gt;=1.5,AQ242&lt;2.5),"ACEPTABLE",IF(AQ242&gt;=5,"INEXISTENTE","DÉBIL")))</f>
        <v>ACEPTABLE</v>
      </c>
      <c r="AS242" s="327">
        <f t="shared" ref="AS242" si="993">IF(R242=0,0,ROUND((R242*AQ242),0))</f>
        <v>8</v>
      </c>
      <c r="AT242" s="327" t="str">
        <f t="shared" ref="AT242" si="994">IF(AS242&gt;=36,"GRAVE", IF(AS242&lt;=10, "LEVE", "MODERADO"))</f>
        <v>LEVE</v>
      </c>
      <c r="AU242" s="334" t="s">
        <v>1365</v>
      </c>
      <c r="AV242" s="335">
        <v>0</v>
      </c>
      <c r="AW242" s="203" t="s">
        <v>89</v>
      </c>
      <c r="AX242" s="203"/>
      <c r="AY242" s="130"/>
      <c r="AZ242" s="131"/>
      <c r="BA242" s="207"/>
      <c r="BB242" s="145"/>
      <c r="BC242" s="145"/>
      <c r="BD242" s="145"/>
      <c r="BE242" s="145"/>
      <c r="BF242" s="145"/>
      <c r="BG242" s="145"/>
      <c r="BH242" s="145"/>
    </row>
    <row r="243" spans="1:60" ht="63.75" hidden="1" customHeight="1" x14ac:dyDescent="0.2">
      <c r="A243" s="324"/>
      <c r="B243" s="324"/>
      <c r="C243" s="325"/>
      <c r="D243" s="336"/>
      <c r="E243" s="325"/>
      <c r="F243" s="324"/>
      <c r="G243" s="203"/>
      <c r="H243" s="203"/>
      <c r="I243" s="127"/>
      <c r="J243" s="324"/>
      <c r="K243" s="337"/>
      <c r="L243" s="324"/>
      <c r="M243" s="324"/>
      <c r="N243" s="324"/>
      <c r="O243" s="332"/>
      <c r="P243" s="324"/>
      <c r="Q243" s="332"/>
      <c r="R243" s="332"/>
      <c r="S243" s="128" t="s">
        <v>314</v>
      </c>
      <c r="T243" s="129">
        <f t="shared" si="820"/>
        <v>2</v>
      </c>
      <c r="U243" s="325"/>
      <c r="V243" s="325"/>
      <c r="W243" s="203" t="s">
        <v>1345</v>
      </c>
      <c r="X243" s="324"/>
      <c r="Y243" s="329"/>
      <c r="Z243" s="206">
        <f t="shared" si="822"/>
        <v>4</v>
      </c>
      <c r="AA243" s="203" t="s">
        <v>318</v>
      </c>
      <c r="AB243" s="203"/>
      <c r="AC243" s="329"/>
      <c r="AD243" s="325"/>
      <c r="AE243" s="202">
        <f t="shared" si="824"/>
        <v>1</v>
      </c>
      <c r="AF243" s="203" t="s">
        <v>295</v>
      </c>
      <c r="AG243" s="203" t="s">
        <v>1359</v>
      </c>
      <c r="AH243" s="329"/>
      <c r="AI243" s="325"/>
      <c r="AJ243" s="202">
        <f t="shared" si="826"/>
        <v>1</v>
      </c>
      <c r="AK243" s="203" t="s">
        <v>292</v>
      </c>
      <c r="AL243" s="203" t="s">
        <v>306</v>
      </c>
      <c r="AM243" s="329"/>
      <c r="AN243" s="325"/>
      <c r="AO243" s="202">
        <f t="shared" si="870"/>
        <v>1</v>
      </c>
      <c r="AP243" s="203" t="s">
        <v>614</v>
      </c>
      <c r="AQ243" s="325"/>
      <c r="AR243" s="325"/>
      <c r="AS243" s="327"/>
      <c r="AT243" s="327"/>
      <c r="AU243" s="334"/>
      <c r="AV243" s="334"/>
      <c r="AW243" s="203" t="s">
        <v>89</v>
      </c>
      <c r="AX243" s="203"/>
      <c r="AY243" s="130"/>
      <c r="AZ243" s="131"/>
      <c r="BA243" s="207"/>
      <c r="BB243" s="145"/>
      <c r="BC243" s="145"/>
      <c r="BD243" s="145"/>
      <c r="BE243" s="145"/>
      <c r="BF243" s="145"/>
      <c r="BG243" s="145"/>
      <c r="BH243" s="145"/>
    </row>
    <row r="244" spans="1:60" ht="63.75" hidden="1" customHeight="1" x14ac:dyDescent="0.2">
      <c r="A244" s="324"/>
      <c r="B244" s="324"/>
      <c r="C244" s="325"/>
      <c r="D244" s="336"/>
      <c r="E244" s="325"/>
      <c r="F244" s="324"/>
      <c r="G244" s="203"/>
      <c r="H244" s="203"/>
      <c r="I244" s="127"/>
      <c r="J244" s="324"/>
      <c r="K244" s="337"/>
      <c r="L244" s="324"/>
      <c r="M244" s="324"/>
      <c r="N244" s="324"/>
      <c r="O244" s="332"/>
      <c r="P244" s="324"/>
      <c r="Q244" s="332"/>
      <c r="R244" s="332"/>
      <c r="S244" s="128"/>
      <c r="T244" s="129">
        <f t="shared" si="820"/>
        <v>0</v>
      </c>
      <c r="U244" s="325"/>
      <c r="V244" s="325"/>
      <c r="W244" s="203"/>
      <c r="X244" s="324"/>
      <c r="Y244" s="329"/>
      <c r="Z244" s="206">
        <f t="shared" si="822"/>
        <v>0</v>
      </c>
      <c r="AA244" s="203"/>
      <c r="AB244" s="203"/>
      <c r="AC244" s="329"/>
      <c r="AD244" s="325"/>
      <c r="AE244" s="202">
        <f t="shared" si="824"/>
        <v>0</v>
      </c>
      <c r="AF244" s="203"/>
      <c r="AG244" s="203"/>
      <c r="AH244" s="329"/>
      <c r="AI244" s="325"/>
      <c r="AJ244" s="202">
        <f t="shared" si="826"/>
        <v>0</v>
      </c>
      <c r="AK244" s="203"/>
      <c r="AL244" s="203"/>
      <c r="AM244" s="329"/>
      <c r="AN244" s="325"/>
      <c r="AO244" s="202">
        <f t="shared" si="870"/>
        <v>0</v>
      </c>
      <c r="AP244" s="203"/>
      <c r="AQ244" s="325"/>
      <c r="AR244" s="325"/>
      <c r="AS244" s="327"/>
      <c r="AT244" s="327"/>
      <c r="AU244" s="334"/>
      <c r="AV244" s="334"/>
      <c r="AW244" s="203" t="s">
        <v>89</v>
      </c>
      <c r="AX244" s="203"/>
      <c r="AY244" s="130"/>
      <c r="AZ244" s="131"/>
      <c r="BA244" s="207"/>
      <c r="BB244" s="145"/>
      <c r="BC244" s="145"/>
      <c r="BD244" s="145"/>
      <c r="BE244" s="145"/>
      <c r="BF244" s="145"/>
      <c r="BG244" s="145"/>
      <c r="BH244" s="145"/>
    </row>
    <row r="245" spans="1:60" ht="63.75" customHeight="1" x14ac:dyDescent="0.2">
      <c r="A245" s="324">
        <v>79</v>
      </c>
      <c r="B245" s="324" t="s">
        <v>248</v>
      </c>
      <c r="C245" s="325" t="str">
        <f>+VLOOKUP(B245,$A$568:$B$606,2,0)</f>
        <v>GLORIA INÉS HINCAPIÉ</v>
      </c>
      <c r="D245" s="336" t="s">
        <v>167</v>
      </c>
      <c r="E245" s="325"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324" t="s">
        <v>265</v>
      </c>
      <c r="G245" s="203" t="s">
        <v>260</v>
      </c>
      <c r="H245" s="203" t="s">
        <v>37</v>
      </c>
      <c r="I245" s="127" t="s">
        <v>1308</v>
      </c>
      <c r="J245" s="324" t="s">
        <v>105</v>
      </c>
      <c r="K245" s="324" t="s">
        <v>1324</v>
      </c>
      <c r="L245" s="337" t="s">
        <v>1325</v>
      </c>
      <c r="M245" s="324" t="s">
        <v>1147</v>
      </c>
      <c r="N245" s="324" t="s">
        <v>127</v>
      </c>
      <c r="O245" s="332">
        <f t="shared" ref="O245" si="995">IF(N245="ALTA",5,IF(N245="MEDIO ALTA",4,IF(N245="MEDIA",3,IF(N245="MEDIO BAJA",2,IF(N245="BAJA",1,0)))))</f>
        <v>1</v>
      </c>
      <c r="P245" s="324" t="s">
        <v>209</v>
      </c>
      <c r="Q245" s="332">
        <f t="shared" ref="Q245" si="996">IF(P245="ALTO",5,IF(P245="MEDIO-ALTO",4,IF(P245="MEDIO",3,IF(P245="MEDIO-BAJO",2,IF(P245="BAJO",1,0)))))</f>
        <v>4</v>
      </c>
      <c r="R245" s="332">
        <f t="shared" ref="R245" si="997">Q245*O245</f>
        <v>4</v>
      </c>
      <c r="S245" s="128" t="s">
        <v>315</v>
      </c>
      <c r="T245" s="129">
        <f t="shared" si="820"/>
        <v>1</v>
      </c>
      <c r="U245" s="325">
        <f t="shared" ref="U245" si="998">ROUND(AVERAGEIF(T245:T247,"&gt;0"),0)</f>
        <v>1</v>
      </c>
      <c r="V245" s="325">
        <f t="shared" ref="V245" si="999">U245*0.6</f>
        <v>0.6</v>
      </c>
      <c r="W245" s="203" t="s">
        <v>1346</v>
      </c>
      <c r="X245" s="324">
        <f t="shared" ref="X245" si="1000">IF(S245="No_existen",5*$X$10,Y245*$X$10)</f>
        <v>0.2</v>
      </c>
      <c r="Y245" s="329">
        <f t="shared" ref="Y245" si="1001">ROUND(AVERAGEIF(Z245:Z247,"&gt;0"),0)</f>
        <v>4</v>
      </c>
      <c r="Z245" s="206">
        <f t="shared" si="822"/>
        <v>4</v>
      </c>
      <c r="AA245" s="203" t="s">
        <v>318</v>
      </c>
      <c r="AB245" s="203"/>
      <c r="AC245" s="329">
        <f t="shared" ref="AC245" si="1002">IF(S245="No_existen",5*$AC$10,AD245*$AC$10)</f>
        <v>0.15</v>
      </c>
      <c r="AD245" s="325">
        <f t="shared" ref="AD245" si="1003">ROUND(AVERAGEIF(AE245:AE247,"&gt;0"),0)</f>
        <v>1</v>
      </c>
      <c r="AE245" s="202">
        <f t="shared" si="824"/>
        <v>1</v>
      </c>
      <c r="AF245" s="203" t="s">
        <v>295</v>
      </c>
      <c r="AG245" s="203" t="s">
        <v>1359</v>
      </c>
      <c r="AH245" s="329">
        <f t="shared" ref="AH245" si="1004">IF(S245="No_existen",5*$AH$10,AI245*$AH$10)</f>
        <v>0.1</v>
      </c>
      <c r="AI245" s="325">
        <f t="shared" ref="AI245" si="1005">ROUND(AVERAGEIF(AJ245:AJ247,"&gt;0"),0)</f>
        <v>1</v>
      </c>
      <c r="AJ245" s="202">
        <f t="shared" si="826"/>
        <v>1</v>
      </c>
      <c r="AK245" s="203" t="s">
        <v>292</v>
      </c>
      <c r="AL245" s="203" t="s">
        <v>299</v>
      </c>
      <c r="AM245" s="329">
        <f t="shared" ref="AM245" si="1006">IF(S245="No_existen",5*$AM$10,AN245*$AM$10)</f>
        <v>0.1</v>
      </c>
      <c r="AN245" s="325">
        <f t="shared" ref="AN245" si="1007">ROUND(AVERAGEIF(AO245:AO247,"&gt;0"),0)</f>
        <v>1</v>
      </c>
      <c r="AO245" s="202">
        <f t="shared" si="870"/>
        <v>1</v>
      </c>
      <c r="AP245" s="203" t="s">
        <v>614</v>
      </c>
      <c r="AQ245" s="325">
        <f t="shared" ref="AQ245" si="1008">ROUND(AVERAGE(U245,Y245,AD245,AI245,AN245),0)</f>
        <v>2</v>
      </c>
      <c r="AR245" s="325" t="str">
        <f t="shared" ref="AR245" si="1009">IF(AQ245&lt;1.5,"FUERTE",IF(AND(AQ245&gt;=1.5,AQ245&lt;2.5),"ACEPTABLE",IF(AQ245&gt;=5,"INEXISTENTE","DÉBIL")))</f>
        <v>ACEPTABLE</v>
      </c>
      <c r="AS245" s="327">
        <f t="shared" ref="AS245" si="1010">IF(R245=0,0,ROUND((R245*AQ245),0))</f>
        <v>8</v>
      </c>
      <c r="AT245" s="327" t="str">
        <f t="shared" ref="AT245" si="1011">IF(AS245&gt;=36,"GRAVE", IF(AS245&lt;=10, "LEVE", "MODERADO"))</f>
        <v>LEVE</v>
      </c>
      <c r="AU245" s="334" t="s">
        <v>1366</v>
      </c>
      <c r="AV245" s="335">
        <v>1</v>
      </c>
      <c r="AW245" s="203" t="s">
        <v>89</v>
      </c>
      <c r="AX245" s="203"/>
      <c r="AY245" s="130"/>
      <c r="AZ245" s="131"/>
      <c r="BA245" s="207"/>
      <c r="BB245" s="145"/>
      <c r="BC245" s="145"/>
      <c r="BD245" s="145"/>
      <c r="BE245" s="145"/>
      <c r="BF245" s="145"/>
      <c r="BG245" s="145"/>
      <c r="BH245" s="145"/>
    </row>
    <row r="246" spans="1:60" ht="63.75" hidden="1" customHeight="1" x14ac:dyDescent="0.2">
      <c r="A246" s="324"/>
      <c r="B246" s="324"/>
      <c r="C246" s="325"/>
      <c r="D246" s="336"/>
      <c r="E246" s="325"/>
      <c r="F246" s="324"/>
      <c r="G246" s="203"/>
      <c r="H246" s="203"/>
      <c r="I246" s="127"/>
      <c r="J246" s="324"/>
      <c r="K246" s="324"/>
      <c r="L246" s="337"/>
      <c r="M246" s="324"/>
      <c r="N246" s="324"/>
      <c r="O246" s="332"/>
      <c r="P246" s="324"/>
      <c r="Q246" s="332"/>
      <c r="R246" s="332"/>
      <c r="S246" s="128" t="s">
        <v>315</v>
      </c>
      <c r="T246" s="129">
        <f t="shared" si="820"/>
        <v>1</v>
      </c>
      <c r="U246" s="325"/>
      <c r="V246" s="325"/>
      <c r="W246" s="203" t="s">
        <v>1347</v>
      </c>
      <c r="X246" s="324"/>
      <c r="Y246" s="329"/>
      <c r="Z246" s="206">
        <f t="shared" si="822"/>
        <v>4</v>
      </c>
      <c r="AA246" s="203" t="s">
        <v>318</v>
      </c>
      <c r="AB246" s="203"/>
      <c r="AC246" s="329"/>
      <c r="AD246" s="325"/>
      <c r="AE246" s="202">
        <f t="shared" si="824"/>
        <v>1</v>
      </c>
      <c r="AF246" s="203" t="s">
        <v>295</v>
      </c>
      <c r="AG246" s="203" t="s">
        <v>1359</v>
      </c>
      <c r="AH246" s="329"/>
      <c r="AI246" s="325"/>
      <c r="AJ246" s="202">
        <f t="shared" si="826"/>
        <v>1</v>
      </c>
      <c r="AK246" s="203" t="s">
        <v>292</v>
      </c>
      <c r="AL246" s="203" t="s">
        <v>299</v>
      </c>
      <c r="AM246" s="329"/>
      <c r="AN246" s="325"/>
      <c r="AO246" s="202">
        <f t="shared" si="870"/>
        <v>1</v>
      </c>
      <c r="AP246" s="203" t="s">
        <v>614</v>
      </c>
      <c r="AQ246" s="325"/>
      <c r="AR246" s="325"/>
      <c r="AS246" s="327"/>
      <c r="AT246" s="327"/>
      <c r="AU246" s="334"/>
      <c r="AV246" s="334"/>
      <c r="AW246" s="203" t="s">
        <v>89</v>
      </c>
      <c r="AX246" s="203"/>
      <c r="AY246" s="130"/>
      <c r="AZ246" s="131"/>
      <c r="BA246" s="207"/>
      <c r="BB246" s="145"/>
      <c r="BC246" s="145"/>
      <c r="BD246" s="145"/>
      <c r="BE246" s="145"/>
      <c r="BF246" s="145"/>
      <c r="BG246" s="145"/>
      <c r="BH246" s="145"/>
    </row>
    <row r="247" spans="1:60" ht="63.75" hidden="1" customHeight="1" x14ac:dyDescent="0.2">
      <c r="A247" s="324"/>
      <c r="B247" s="324"/>
      <c r="C247" s="325"/>
      <c r="D247" s="336"/>
      <c r="E247" s="325"/>
      <c r="F247" s="324"/>
      <c r="G247" s="203"/>
      <c r="H247" s="203"/>
      <c r="I247" s="127"/>
      <c r="J247" s="324"/>
      <c r="K247" s="324"/>
      <c r="L247" s="337"/>
      <c r="M247" s="324"/>
      <c r="N247" s="324"/>
      <c r="O247" s="332"/>
      <c r="P247" s="324"/>
      <c r="Q247" s="332"/>
      <c r="R247" s="332"/>
      <c r="S247" s="128"/>
      <c r="T247" s="129">
        <f t="shared" si="820"/>
        <v>0</v>
      </c>
      <c r="U247" s="325"/>
      <c r="V247" s="325"/>
      <c r="W247" s="203"/>
      <c r="X247" s="324"/>
      <c r="Y247" s="329"/>
      <c r="Z247" s="206">
        <f t="shared" si="822"/>
        <v>0</v>
      </c>
      <c r="AA247" s="203"/>
      <c r="AB247" s="203"/>
      <c r="AC247" s="329"/>
      <c r="AD247" s="325"/>
      <c r="AE247" s="202">
        <f t="shared" si="824"/>
        <v>0</v>
      </c>
      <c r="AF247" s="203"/>
      <c r="AG247" s="203"/>
      <c r="AH247" s="329"/>
      <c r="AI247" s="325"/>
      <c r="AJ247" s="202">
        <f t="shared" si="826"/>
        <v>0</v>
      </c>
      <c r="AK247" s="203"/>
      <c r="AL247" s="203"/>
      <c r="AM247" s="329"/>
      <c r="AN247" s="325"/>
      <c r="AO247" s="202">
        <f t="shared" si="870"/>
        <v>0</v>
      </c>
      <c r="AP247" s="203"/>
      <c r="AQ247" s="325"/>
      <c r="AR247" s="325"/>
      <c r="AS247" s="327"/>
      <c r="AT247" s="327"/>
      <c r="AU247" s="334"/>
      <c r="AV247" s="334"/>
      <c r="AW247" s="203" t="s">
        <v>89</v>
      </c>
      <c r="AX247" s="203"/>
      <c r="AY247" s="130"/>
      <c r="AZ247" s="131"/>
      <c r="BA247" s="207"/>
      <c r="BB247" s="145"/>
      <c r="BC247" s="145"/>
      <c r="BD247" s="145"/>
      <c r="BE247" s="145"/>
      <c r="BF247" s="145"/>
      <c r="BG247" s="145"/>
      <c r="BH247" s="145"/>
    </row>
    <row r="248" spans="1:60" ht="63.75" customHeight="1" x14ac:dyDescent="0.2">
      <c r="A248" s="324">
        <v>80</v>
      </c>
      <c r="B248" s="324" t="s">
        <v>248</v>
      </c>
      <c r="C248" s="325" t="str">
        <f>+VLOOKUP(B248,$A$568:$B$606,2,0)</f>
        <v>GLORIA INÉS HINCAPIÉ</v>
      </c>
      <c r="D248" s="336" t="s">
        <v>167</v>
      </c>
      <c r="E248" s="325"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324" t="s">
        <v>265</v>
      </c>
      <c r="G248" s="203" t="s">
        <v>260</v>
      </c>
      <c r="H248" s="203" t="s">
        <v>37</v>
      </c>
      <c r="I248" s="203" t="s">
        <v>1309</v>
      </c>
      <c r="J248" s="324" t="s">
        <v>105</v>
      </c>
      <c r="K248" s="337" t="s">
        <v>1326</v>
      </c>
      <c r="L248" s="337" t="s">
        <v>1327</v>
      </c>
      <c r="M248" s="337" t="s">
        <v>1147</v>
      </c>
      <c r="N248" s="324" t="s">
        <v>127</v>
      </c>
      <c r="O248" s="332">
        <f t="shared" ref="O248" si="1012">IF(N248="ALTA",5,IF(N248="MEDIO ALTA",4,IF(N248="MEDIA",3,IF(N248="MEDIO BAJA",2,IF(N248="BAJA",1,0)))))</f>
        <v>1</v>
      </c>
      <c r="P248" s="324" t="s">
        <v>209</v>
      </c>
      <c r="Q248" s="332">
        <f t="shared" ref="Q248" si="1013">IF(P248="ALTO",5,IF(P248="MEDIO-ALTO",4,IF(P248="MEDIO",3,IF(P248="MEDIO-BAJO",2,IF(P248="BAJO",1,0)))))</f>
        <v>4</v>
      </c>
      <c r="R248" s="332">
        <f t="shared" ref="R248" si="1014">Q248*O248</f>
        <v>4</v>
      </c>
      <c r="S248" s="128" t="s">
        <v>315</v>
      </c>
      <c r="T248" s="129">
        <f t="shared" si="820"/>
        <v>1</v>
      </c>
      <c r="U248" s="325">
        <f t="shared" ref="U248:U278" si="1015">ROUND(AVERAGEIF(T248:T250,"&gt;0"),0)</f>
        <v>1</v>
      </c>
      <c r="V248" s="325">
        <f t="shared" ref="V248:V278" si="1016">U248*0.6</f>
        <v>0.6</v>
      </c>
      <c r="W248" s="203" t="s">
        <v>1348</v>
      </c>
      <c r="X248" s="324">
        <f t="shared" ref="X248" si="1017">IF(S248="No_existen",5*$X$10,Y248*$X$10)</f>
        <v>0.2</v>
      </c>
      <c r="Y248" s="329">
        <f t="shared" ref="Y248:Y278" si="1018">ROUND(AVERAGEIF(Z248:Z250,"&gt;0"),0)</f>
        <v>4</v>
      </c>
      <c r="Z248" s="206">
        <f t="shared" si="822"/>
        <v>4</v>
      </c>
      <c r="AA248" s="203" t="s">
        <v>318</v>
      </c>
      <c r="AB248" s="203"/>
      <c r="AC248" s="329">
        <f t="shared" ref="AC248" si="1019">IF(S248="No_existen",5*$AC$10,AD248*$AC$10)</f>
        <v>0.15</v>
      </c>
      <c r="AD248" s="325">
        <f t="shared" ref="AD248:AD278" si="1020">ROUND(AVERAGEIF(AE248:AE250,"&gt;0"),0)</f>
        <v>1</v>
      </c>
      <c r="AE248" s="202">
        <f t="shared" si="824"/>
        <v>1</v>
      </c>
      <c r="AF248" s="203" t="s">
        <v>295</v>
      </c>
      <c r="AG248" s="203" t="s">
        <v>1359</v>
      </c>
      <c r="AH248" s="329">
        <f t="shared" ref="AH248" si="1021">IF(S248="No_existen",5*$AH$10,AI248*$AH$10)</f>
        <v>0.1</v>
      </c>
      <c r="AI248" s="325">
        <f t="shared" ref="AI248:AI278" si="1022">ROUND(AVERAGEIF(AJ248:AJ250,"&gt;0"),0)</f>
        <v>1</v>
      </c>
      <c r="AJ248" s="202">
        <f t="shared" si="826"/>
        <v>1</v>
      </c>
      <c r="AK248" s="203" t="s">
        <v>292</v>
      </c>
      <c r="AL248" s="203" t="s">
        <v>306</v>
      </c>
      <c r="AM248" s="329">
        <f t="shared" ref="AM248" si="1023">IF(S248="No_existen",5*$AM$10,AN248*$AM$10)</f>
        <v>0.1</v>
      </c>
      <c r="AN248" s="325">
        <f t="shared" ref="AN248" si="1024">ROUND(AVERAGEIF(AO248:AO250,"&gt;0"),0)</f>
        <v>1</v>
      </c>
      <c r="AO248" s="202">
        <f t="shared" ref="AO248:AO280" si="1025">IF(AP248="Preventivo",1,IF(AP248="Detectivo",4, IF(S248="No_existen",5,0)))</f>
        <v>1</v>
      </c>
      <c r="AP248" s="203" t="s">
        <v>614</v>
      </c>
      <c r="AQ248" s="325">
        <f t="shared" ref="AQ248" si="1026">ROUND(AVERAGE(U248,Y248,AD248,AI248,AN248),0)</f>
        <v>2</v>
      </c>
      <c r="AR248" s="325" t="str">
        <f t="shared" ref="AR248" si="1027">IF(AQ248&lt;1.5,"FUERTE",IF(AND(AQ248&gt;=1.5,AQ248&lt;2.5),"ACEPTABLE",IF(AQ248&gt;=5,"INEXISTENTE","DÉBIL")))</f>
        <v>ACEPTABLE</v>
      </c>
      <c r="AS248" s="327">
        <f t="shared" ref="AS248" si="1028">IF(R248=0,0,ROUND((R248*AQ248),0))</f>
        <v>8</v>
      </c>
      <c r="AT248" s="327" t="str">
        <f t="shared" ref="AT248" si="1029">IF(AS248&gt;=36,"GRAVE", IF(AS248&lt;=10, "LEVE", "MODERADO"))</f>
        <v>LEVE</v>
      </c>
      <c r="AU248" s="334" t="s">
        <v>1367</v>
      </c>
      <c r="AV248" s="335">
        <v>0</v>
      </c>
      <c r="AW248" s="203" t="s">
        <v>89</v>
      </c>
      <c r="AX248" s="203"/>
      <c r="AY248" s="130"/>
      <c r="AZ248" s="131"/>
      <c r="BA248" s="207"/>
      <c r="BB248" s="145"/>
      <c r="BC248" s="145"/>
      <c r="BD248" s="145"/>
      <c r="BE248" s="145"/>
      <c r="BF248" s="145"/>
      <c r="BG248" s="145"/>
      <c r="BH248" s="145"/>
    </row>
    <row r="249" spans="1:60" ht="63.75" hidden="1" customHeight="1" x14ac:dyDescent="0.2">
      <c r="A249" s="324"/>
      <c r="B249" s="324"/>
      <c r="C249" s="325"/>
      <c r="D249" s="336"/>
      <c r="E249" s="325"/>
      <c r="F249" s="324"/>
      <c r="G249" s="203" t="s">
        <v>260</v>
      </c>
      <c r="H249" s="203" t="s">
        <v>38</v>
      </c>
      <c r="I249" s="127" t="s">
        <v>1310</v>
      </c>
      <c r="J249" s="324"/>
      <c r="K249" s="337"/>
      <c r="L249" s="337"/>
      <c r="M249" s="337"/>
      <c r="N249" s="324"/>
      <c r="O249" s="332"/>
      <c r="P249" s="324"/>
      <c r="Q249" s="332"/>
      <c r="R249" s="332"/>
      <c r="S249" s="128" t="s">
        <v>315</v>
      </c>
      <c r="T249" s="129">
        <f t="shared" si="820"/>
        <v>1</v>
      </c>
      <c r="U249" s="325"/>
      <c r="V249" s="325"/>
      <c r="W249" s="203" t="s">
        <v>1349</v>
      </c>
      <c r="X249" s="324"/>
      <c r="Y249" s="329"/>
      <c r="Z249" s="206">
        <f t="shared" si="822"/>
        <v>4</v>
      </c>
      <c r="AA249" s="203" t="s">
        <v>318</v>
      </c>
      <c r="AB249" s="203"/>
      <c r="AC249" s="329"/>
      <c r="AD249" s="325"/>
      <c r="AE249" s="202">
        <f t="shared" si="824"/>
        <v>1</v>
      </c>
      <c r="AF249" s="203" t="s">
        <v>295</v>
      </c>
      <c r="AG249" s="203" t="s">
        <v>1359</v>
      </c>
      <c r="AH249" s="329"/>
      <c r="AI249" s="325"/>
      <c r="AJ249" s="202">
        <f t="shared" si="826"/>
        <v>1</v>
      </c>
      <c r="AK249" s="203" t="s">
        <v>292</v>
      </c>
      <c r="AL249" s="203" t="s">
        <v>306</v>
      </c>
      <c r="AM249" s="329"/>
      <c r="AN249" s="325"/>
      <c r="AO249" s="202">
        <f t="shared" si="1025"/>
        <v>1</v>
      </c>
      <c r="AP249" s="203" t="s">
        <v>614</v>
      </c>
      <c r="AQ249" s="325"/>
      <c r="AR249" s="325"/>
      <c r="AS249" s="327"/>
      <c r="AT249" s="327"/>
      <c r="AU249" s="334"/>
      <c r="AV249" s="334"/>
      <c r="AW249" s="203" t="s">
        <v>89</v>
      </c>
      <c r="AX249" s="203"/>
      <c r="AY249" s="130"/>
      <c r="AZ249" s="131"/>
      <c r="BA249" s="207"/>
      <c r="BB249" s="145"/>
      <c r="BC249" s="145"/>
      <c r="BD249" s="145"/>
      <c r="BE249" s="145"/>
      <c r="BF249" s="145"/>
      <c r="BG249" s="145"/>
      <c r="BH249" s="145"/>
    </row>
    <row r="250" spans="1:60" ht="63.75" hidden="1" customHeight="1" x14ac:dyDescent="0.2">
      <c r="A250" s="324"/>
      <c r="B250" s="324"/>
      <c r="C250" s="325"/>
      <c r="D250" s="336"/>
      <c r="E250" s="325"/>
      <c r="F250" s="324"/>
      <c r="G250" s="203"/>
      <c r="H250" s="203"/>
      <c r="I250" s="127"/>
      <c r="J250" s="324"/>
      <c r="K250" s="337"/>
      <c r="L250" s="337"/>
      <c r="M250" s="337"/>
      <c r="N250" s="324"/>
      <c r="O250" s="332"/>
      <c r="P250" s="324"/>
      <c r="Q250" s="332"/>
      <c r="R250" s="332"/>
      <c r="S250" s="128"/>
      <c r="T250" s="129">
        <f t="shared" si="820"/>
        <v>0</v>
      </c>
      <c r="U250" s="325"/>
      <c r="V250" s="325"/>
      <c r="W250" s="203"/>
      <c r="X250" s="324"/>
      <c r="Y250" s="329"/>
      <c r="Z250" s="206">
        <f t="shared" si="822"/>
        <v>0</v>
      </c>
      <c r="AA250" s="203"/>
      <c r="AB250" s="203"/>
      <c r="AC250" s="329"/>
      <c r="AD250" s="325"/>
      <c r="AE250" s="202">
        <f t="shared" si="824"/>
        <v>0</v>
      </c>
      <c r="AF250" s="203"/>
      <c r="AG250" s="203"/>
      <c r="AH250" s="329"/>
      <c r="AI250" s="325"/>
      <c r="AJ250" s="202">
        <f t="shared" si="826"/>
        <v>0</v>
      </c>
      <c r="AK250" s="203"/>
      <c r="AL250" s="203"/>
      <c r="AM250" s="329"/>
      <c r="AN250" s="325"/>
      <c r="AO250" s="202">
        <f t="shared" si="1025"/>
        <v>0</v>
      </c>
      <c r="AP250" s="203"/>
      <c r="AQ250" s="325"/>
      <c r="AR250" s="325"/>
      <c r="AS250" s="327"/>
      <c r="AT250" s="327"/>
      <c r="AU250" s="334"/>
      <c r="AV250" s="334"/>
      <c r="AW250" s="203" t="s">
        <v>89</v>
      </c>
      <c r="AX250" s="203"/>
      <c r="AY250" s="130"/>
      <c r="AZ250" s="131"/>
      <c r="BA250" s="207"/>
      <c r="BB250" s="145"/>
      <c r="BC250" s="145"/>
      <c r="BD250" s="145"/>
      <c r="BE250" s="145"/>
      <c r="BF250" s="145"/>
      <c r="BG250" s="145"/>
      <c r="BH250" s="145"/>
    </row>
    <row r="251" spans="1:60" ht="63.75" customHeight="1" x14ac:dyDescent="0.2">
      <c r="A251" s="324">
        <v>81</v>
      </c>
      <c r="B251" s="324" t="s">
        <v>248</v>
      </c>
      <c r="C251" s="325" t="str">
        <f>+VLOOKUP(B251,$A$568:$B$606,2,0)</f>
        <v>GLORIA INÉS HINCAPIÉ</v>
      </c>
      <c r="D251" s="336" t="s">
        <v>167</v>
      </c>
      <c r="E251" s="325"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324" t="s">
        <v>265</v>
      </c>
      <c r="G251" s="203" t="s">
        <v>260</v>
      </c>
      <c r="H251" s="203" t="s">
        <v>37</v>
      </c>
      <c r="I251" s="203" t="s">
        <v>1311</v>
      </c>
      <c r="J251" s="324" t="s">
        <v>108</v>
      </c>
      <c r="K251" s="337" t="s">
        <v>1328</v>
      </c>
      <c r="L251" s="337" t="s">
        <v>1329</v>
      </c>
      <c r="M251" s="337" t="s">
        <v>1330</v>
      </c>
      <c r="N251" s="324" t="s">
        <v>127</v>
      </c>
      <c r="O251" s="332">
        <f t="shared" ref="O251" si="1030">IF(N251="ALTA",5,IF(N251="MEDIO ALTA",4,IF(N251="MEDIA",3,IF(N251="MEDIO BAJA",2,IF(N251="BAJA",1,0)))))</f>
        <v>1</v>
      </c>
      <c r="P251" s="324" t="s">
        <v>139</v>
      </c>
      <c r="Q251" s="332">
        <f t="shared" ref="Q251" si="1031">IF(P251="ALTO",5,IF(P251="MEDIO-ALTO",4,IF(P251="MEDIO",3,IF(P251="MEDIO-BAJO",2,IF(P251="BAJO",1,0)))))</f>
        <v>5</v>
      </c>
      <c r="R251" s="332">
        <f t="shared" ref="R251" si="1032">Q251*O251</f>
        <v>5</v>
      </c>
      <c r="S251" s="128" t="s">
        <v>315</v>
      </c>
      <c r="T251" s="129">
        <f t="shared" si="820"/>
        <v>1</v>
      </c>
      <c r="U251" s="325">
        <f t="shared" si="1015"/>
        <v>1</v>
      </c>
      <c r="V251" s="325">
        <f t="shared" si="1016"/>
        <v>0.6</v>
      </c>
      <c r="W251" s="203" t="s">
        <v>1350</v>
      </c>
      <c r="X251" s="324">
        <f t="shared" ref="X251" si="1033">IF(S251="No_existen",5*$X$10,Y251*$X$10)</f>
        <v>0.2</v>
      </c>
      <c r="Y251" s="329">
        <f t="shared" si="1018"/>
        <v>4</v>
      </c>
      <c r="Z251" s="206">
        <f t="shared" si="822"/>
        <v>4</v>
      </c>
      <c r="AA251" s="203" t="s">
        <v>318</v>
      </c>
      <c r="AB251" s="203"/>
      <c r="AC251" s="329">
        <f t="shared" ref="AC251" si="1034">IF(S251="No_existen",5*$AC$10,AD251*$AC$10)</f>
        <v>0.15</v>
      </c>
      <c r="AD251" s="325">
        <f t="shared" si="1020"/>
        <v>1</v>
      </c>
      <c r="AE251" s="202">
        <f t="shared" si="824"/>
        <v>1</v>
      </c>
      <c r="AF251" s="203" t="s">
        <v>295</v>
      </c>
      <c r="AG251" s="203" t="s">
        <v>1360</v>
      </c>
      <c r="AH251" s="329">
        <f t="shared" ref="AH251" si="1035">IF(S251="No_existen",5*$AH$10,AI251*$AH$10)</f>
        <v>0.1</v>
      </c>
      <c r="AI251" s="325">
        <f t="shared" si="1022"/>
        <v>1</v>
      </c>
      <c r="AJ251" s="202">
        <f t="shared" si="826"/>
        <v>1</v>
      </c>
      <c r="AK251" s="203" t="s">
        <v>292</v>
      </c>
      <c r="AL251" s="203" t="s">
        <v>306</v>
      </c>
      <c r="AM251" s="329">
        <f t="shared" ref="AM251" si="1036">IF(S251="No_existen",5*$AM$10,AN251*$AM$10)</f>
        <v>0.1</v>
      </c>
      <c r="AN251" s="325">
        <f t="shared" ref="AN251" si="1037">ROUND(AVERAGEIF(AO251:AO253,"&gt;0"),0)</f>
        <v>1</v>
      </c>
      <c r="AO251" s="202">
        <f t="shared" si="1025"/>
        <v>1</v>
      </c>
      <c r="AP251" s="203" t="s">
        <v>614</v>
      </c>
      <c r="AQ251" s="325">
        <f t="shared" ref="AQ251" si="1038">ROUND(AVERAGE(U251,Y251,AD251,AI251,AN251),0)</f>
        <v>2</v>
      </c>
      <c r="AR251" s="325" t="str">
        <f t="shared" ref="AR251" si="1039">IF(AQ251&lt;1.5,"FUERTE",IF(AND(AQ251&gt;=1.5,AQ251&lt;2.5),"ACEPTABLE",IF(AQ251&gt;=5,"INEXISTENTE","DÉBIL")))</f>
        <v>ACEPTABLE</v>
      </c>
      <c r="AS251" s="327">
        <f t="shared" ref="AS251" si="1040">IF(R251=0,0,ROUND((R251*AQ251),0))</f>
        <v>10</v>
      </c>
      <c r="AT251" s="327" t="str">
        <f t="shared" ref="AT251" si="1041">IF(AS251&gt;=36,"GRAVE", IF(AS251&lt;=10, "LEVE", "MODERADO"))</f>
        <v>LEVE</v>
      </c>
      <c r="AU251" s="334" t="s">
        <v>1368</v>
      </c>
      <c r="AV251" s="335">
        <v>0</v>
      </c>
      <c r="AW251" s="203" t="s">
        <v>89</v>
      </c>
      <c r="AX251" s="203"/>
      <c r="AY251" s="130"/>
      <c r="AZ251" s="131"/>
      <c r="BA251" s="207"/>
      <c r="BB251" s="145"/>
      <c r="BC251" s="145"/>
      <c r="BD251" s="145"/>
      <c r="BE251" s="145"/>
      <c r="BF251" s="145"/>
      <c r="BG251" s="145"/>
      <c r="BH251" s="145"/>
    </row>
    <row r="252" spans="1:60" ht="63.75" hidden="1" customHeight="1" x14ac:dyDescent="0.2">
      <c r="A252" s="324"/>
      <c r="B252" s="324"/>
      <c r="C252" s="325"/>
      <c r="D252" s="336"/>
      <c r="E252" s="325"/>
      <c r="F252" s="324"/>
      <c r="G252" s="203" t="s">
        <v>260</v>
      </c>
      <c r="H252" s="203" t="s">
        <v>37</v>
      </c>
      <c r="I252" s="203" t="s">
        <v>1312</v>
      </c>
      <c r="J252" s="324"/>
      <c r="K252" s="337"/>
      <c r="L252" s="337"/>
      <c r="M252" s="337"/>
      <c r="N252" s="324"/>
      <c r="O252" s="332"/>
      <c r="P252" s="324"/>
      <c r="Q252" s="332"/>
      <c r="R252" s="332"/>
      <c r="S252" s="128" t="s">
        <v>315</v>
      </c>
      <c r="T252" s="129">
        <f t="shared" si="820"/>
        <v>1</v>
      </c>
      <c r="U252" s="325"/>
      <c r="V252" s="325"/>
      <c r="W252" s="203" t="s">
        <v>1351</v>
      </c>
      <c r="X252" s="324"/>
      <c r="Y252" s="329"/>
      <c r="Z252" s="206">
        <f t="shared" si="822"/>
        <v>4</v>
      </c>
      <c r="AA252" s="203" t="s">
        <v>318</v>
      </c>
      <c r="AB252" s="203"/>
      <c r="AC252" s="329"/>
      <c r="AD252" s="325"/>
      <c r="AE252" s="202">
        <f t="shared" si="824"/>
        <v>1</v>
      </c>
      <c r="AF252" s="203" t="s">
        <v>295</v>
      </c>
      <c r="AG252" s="203" t="s">
        <v>1361</v>
      </c>
      <c r="AH252" s="329"/>
      <c r="AI252" s="325"/>
      <c r="AJ252" s="202">
        <f t="shared" si="826"/>
        <v>1</v>
      </c>
      <c r="AK252" s="203" t="s">
        <v>292</v>
      </c>
      <c r="AL252" s="203" t="s">
        <v>306</v>
      </c>
      <c r="AM252" s="329"/>
      <c r="AN252" s="325"/>
      <c r="AO252" s="202">
        <f t="shared" si="1025"/>
        <v>1</v>
      </c>
      <c r="AP252" s="203" t="s">
        <v>614</v>
      </c>
      <c r="AQ252" s="325"/>
      <c r="AR252" s="325"/>
      <c r="AS252" s="327"/>
      <c r="AT252" s="327"/>
      <c r="AU252" s="334"/>
      <c r="AV252" s="334"/>
      <c r="AW252" s="203" t="s">
        <v>89</v>
      </c>
      <c r="AX252" s="203"/>
      <c r="AY252" s="130"/>
      <c r="AZ252" s="131"/>
      <c r="BA252" s="207"/>
      <c r="BB252" s="145"/>
      <c r="BC252" s="145"/>
      <c r="BD252" s="145"/>
      <c r="BE252" s="145"/>
      <c r="BF252" s="145"/>
      <c r="BG252" s="145"/>
      <c r="BH252" s="145"/>
    </row>
    <row r="253" spans="1:60" ht="63.75" hidden="1" customHeight="1" x14ac:dyDescent="0.2">
      <c r="A253" s="324"/>
      <c r="B253" s="324"/>
      <c r="C253" s="325"/>
      <c r="D253" s="336"/>
      <c r="E253" s="325"/>
      <c r="F253" s="324"/>
      <c r="G253" s="203"/>
      <c r="H253" s="203"/>
      <c r="I253" s="127"/>
      <c r="J253" s="324"/>
      <c r="K253" s="337"/>
      <c r="L253" s="337"/>
      <c r="M253" s="337"/>
      <c r="N253" s="324"/>
      <c r="O253" s="332"/>
      <c r="P253" s="324"/>
      <c r="Q253" s="332"/>
      <c r="R253" s="332"/>
      <c r="S253" s="128"/>
      <c r="T253" s="129">
        <f t="shared" si="820"/>
        <v>0</v>
      </c>
      <c r="U253" s="325"/>
      <c r="V253" s="325"/>
      <c r="W253" s="203"/>
      <c r="X253" s="324"/>
      <c r="Y253" s="329"/>
      <c r="Z253" s="206">
        <f t="shared" si="822"/>
        <v>0</v>
      </c>
      <c r="AA253" s="203"/>
      <c r="AB253" s="203"/>
      <c r="AC253" s="329"/>
      <c r="AD253" s="325"/>
      <c r="AE253" s="202">
        <f t="shared" si="824"/>
        <v>0</v>
      </c>
      <c r="AF253" s="203"/>
      <c r="AG253" s="203"/>
      <c r="AH253" s="329"/>
      <c r="AI253" s="325"/>
      <c r="AJ253" s="202">
        <f t="shared" si="826"/>
        <v>0</v>
      </c>
      <c r="AK253" s="203"/>
      <c r="AL253" s="203"/>
      <c r="AM253" s="329"/>
      <c r="AN253" s="325"/>
      <c r="AO253" s="202">
        <f t="shared" si="1025"/>
        <v>0</v>
      </c>
      <c r="AP253" s="203"/>
      <c r="AQ253" s="325"/>
      <c r="AR253" s="325"/>
      <c r="AS253" s="327"/>
      <c r="AT253" s="327"/>
      <c r="AU253" s="334"/>
      <c r="AV253" s="334"/>
      <c r="AW253" s="203" t="s">
        <v>89</v>
      </c>
      <c r="AX253" s="203"/>
      <c r="AY253" s="130"/>
      <c r="AZ253" s="131"/>
      <c r="BA253" s="207"/>
      <c r="BB253" s="145"/>
      <c r="BC253" s="145"/>
      <c r="BD253" s="145"/>
      <c r="BE253" s="145"/>
      <c r="BF253" s="145"/>
      <c r="BG253" s="145"/>
      <c r="BH253" s="145"/>
    </row>
    <row r="254" spans="1:60" ht="63.75" customHeight="1" x14ac:dyDescent="0.2">
      <c r="A254" s="324">
        <v>82</v>
      </c>
      <c r="B254" s="324" t="s">
        <v>248</v>
      </c>
      <c r="C254" s="325" t="str">
        <f>+VLOOKUP(B254,$A$568:$B$606,2,0)</f>
        <v>GLORIA INÉS HINCAPIÉ</v>
      </c>
      <c r="D254" s="336" t="s">
        <v>167</v>
      </c>
      <c r="E254" s="325"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324" t="s">
        <v>265</v>
      </c>
      <c r="G254" s="203" t="s">
        <v>260</v>
      </c>
      <c r="H254" s="203" t="s">
        <v>37</v>
      </c>
      <c r="I254" s="203" t="s">
        <v>1313</v>
      </c>
      <c r="J254" s="324" t="s">
        <v>105</v>
      </c>
      <c r="K254" s="337" t="s">
        <v>1331</v>
      </c>
      <c r="L254" s="337" t="s">
        <v>1332</v>
      </c>
      <c r="M254" s="337" t="s">
        <v>1333</v>
      </c>
      <c r="N254" s="324" t="s">
        <v>127</v>
      </c>
      <c r="O254" s="332">
        <f t="shared" ref="O254" si="1042">IF(N254="ALTA",5,IF(N254="MEDIO ALTA",4,IF(N254="MEDIA",3,IF(N254="MEDIO BAJA",2,IF(N254="BAJA",1,0)))))</f>
        <v>1</v>
      </c>
      <c r="P254" s="324" t="s">
        <v>209</v>
      </c>
      <c r="Q254" s="332">
        <f t="shared" ref="Q254" si="1043">IF(P254="ALTO",5,IF(P254="MEDIO-ALTO",4,IF(P254="MEDIO",3,IF(P254="MEDIO-BAJO",2,IF(P254="BAJO",1,0)))))</f>
        <v>4</v>
      </c>
      <c r="R254" s="332">
        <f t="shared" ref="R254" si="1044">Q254*O254</f>
        <v>4</v>
      </c>
      <c r="S254" s="128" t="s">
        <v>315</v>
      </c>
      <c r="T254" s="129">
        <f t="shared" si="820"/>
        <v>1</v>
      </c>
      <c r="U254" s="325">
        <f t="shared" si="1015"/>
        <v>1</v>
      </c>
      <c r="V254" s="325">
        <f t="shared" si="1016"/>
        <v>0.6</v>
      </c>
      <c r="W254" s="203" t="s">
        <v>1352</v>
      </c>
      <c r="X254" s="324">
        <f t="shared" ref="X254" si="1045">IF(S254="No_existen",5*$X$10,Y254*$X$10)</f>
        <v>0.2</v>
      </c>
      <c r="Y254" s="329">
        <f t="shared" si="1018"/>
        <v>4</v>
      </c>
      <c r="Z254" s="206">
        <f t="shared" si="822"/>
        <v>4</v>
      </c>
      <c r="AA254" s="203" t="s">
        <v>318</v>
      </c>
      <c r="AB254" s="203"/>
      <c r="AC254" s="329">
        <f t="shared" ref="AC254" si="1046">IF(S254="No_existen",5*$AC$10,AD254*$AC$10)</f>
        <v>0.15</v>
      </c>
      <c r="AD254" s="325">
        <f t="shared" si="1020"/>
        <v>1</v>
      </c>
      <c r="AE254" s="202">
        <f t="shared" si="824"/>
        <v>1</v>
      </c>
      <c r="AF254" s="203" t="s">
        <v>295</v>
      </c>
      <c r="AG254" s="203" t="s">
        <v>1362</v>
      </c>
      <c r="AH254" s="329">
        <f t="shared" ref="AH254" si="1047">IF(S254="No_existen",5*$AH$10,AI254*$AH$10)</f>
        <v>0.1</v>
      </c>
      <c r="AI254" s="325">
        <f t="shared" si="1022"/>
        <v>1</v>
      </c>
      <c r="AJ254" s="202">
        <f t="shared" si="826"/>
        <v>1</v>
      </c>
      <c r="AK254" s="203" t="s">
        <v>292</v>
      </c>
      <c r="AL254" s="203" t="s">
        <v>306</v>
      </c>
      <c r="AM254" s="329">
        <f t="shared" ref="AM254" si="1048">IF(S254="No_existen",5*$AM$10,AN254*$AM$10)</f>
        <v>0.1</v>
      </c>
      <c r="AN254" s="325">
        <f t="shared" ref="AN254" si="1049">ROUND(AVERAGEIF(AO254:AO256,"&gt;0"),0)</f>
        <v>1</v>
      </c>
      <c r="AO254" s="202">
        <f t="shared" si="1025"/>
        <v>1</v>
      </c>
      <c r="AP254" s="203" t="s">
        <v>614</v>
      </c>
      <c r="AQ254" s="325">
        <f t="shared" ref="AQ254" si="1050">ROUND(AVERAGE(U254,Y254,AD254,AI254,AN254),0)</f>
        <v>2</v>
      </c>
      <c r="AR254" s="325" t="str">
        <f t="shared" ref="AR254" si="1051">IF(AQ254&lt;1.5,"FUERTE",IF(AND(AQ254&gt;=1.5,AQ254&lt;2.5),"ACEPTABLE",IF(AQ254&gt;=5,"INEXISTENTE","DÉBIL")))</f>
        <v>ACEPTABLE</v>
      </c>
      <c r="AS254" s="327">
        <f t="shared" ref="AS254" si="1052">IF(R254=0,0,ROUND((R254*AQ254),0))</f>
        <v>8</v>
      </c>
      <c r="AT254" s="327" t="str">
        <f t="shared" ref="AT254" si="1053">IF(AS254&gt;=36,"GRAVE", IF(AS254&lt;=10, "LEVE", "MODERADO"))</f>
        <v>LEVE</v>
      </c>
      <c r="AU254" s="334" t="s">
        <v>1369</v>
      </c>
      <c r="AV254" s="335">
        <v>1</v>
      </c>
      <c r="AW254" s="203" t="s">
        <v>89</v>
      </c>
      <c r="AX254" s="203"/>
      <c r="AY254" s="130"/>
      <c r="AZ254" s="131"/>
      <c r="BA254" s="207"/>
      <c r="BB254" s="145"/>
      <c r="BC254" s="145"/>
      <c r="BD254" s="145"/>
      <c r="BE254" s="145"/>
      <c r="BF254" s="145"/>
      <c r="BG254" s="145"/>
      <c r="BH254" s="145"/>
    </row>
    <row r="255" spans="1:60" ht="63.75" hidden="1" customHeight="1" x14ac:dyDescent="0.2">
      <c r="A255" s="324"/>
      <c r="B255" s="324"/>
      <c r="C255" s="325"/>
      <c r="D255" s="336"/>
      <c r="E255" s="325"/>
      <c r="F255" s="324"/>
      <c r="G255" s="203"/>
      <c r="H255" s="203"/>
      <c r="I255" s="127"/>
      <c r="J255" s="324"/>
      <c r="K255" s="337"/>
      <c r="L255" s="337"/>
      <c r="M255" s="337"/>
      <c r="N255" s="324"/>
      <c r="O255" s="332"/>
      <c r="P255" s="324"/>
      <c r="Q255" s="332"/>
      <c r="R255" s="332"/>
      <c r="S255" s="128"/>
      <c r="T255" s="129">
        <f t="shared" si="820"/>
        <v>0</v>
      </c>
      <c r="U255" s="325"/>
      <c r="V255" s="325"/>
      <c r="W255" s="203"/>
      <c r="X255" s="324"/>
      <c r="Y255" s="329"/>
      <c r="Z255" s="206">
        <f t="shared" si="822"/>
        <v>0</v>
      </c>
      <c r="AA255" s="203"/>
      <c r="AB255" s="203"/>
      <c r="AC255" s="329"/>
      <c r="AD255" s="325"/>
      <c r="AE255" s="202">
        <f t="shared" si="824"/>
        <v>0</v>
      </c>
      <c r="AF255" s="203"/>
      <c r="AG255" s="203"/>
      <c r="AH255" s="329"/>
      <c r="AI255" s="325"/>
      <c r="AJ255" s="202">
        <f t="shared" si="826"/>
        <v>0</v>
      </c>
      <c r="AK255" s="203"/>
      <c r="AL255" s="203"/>
      <c r="AM255" s="329"/>
      <c r="AN255" s="325"/>
      <c r="AO255" s="202">
        <f t="shared" si="1025"/>
        <v>0</v>
      </c>
      <c r="AP255" s="203"/>
      <c r="AQ255" s="325"/>
      <c r="AR255" s="325"/>
      <c r="AS255" s="327"/>
      <c r="AT255" s="327"/>
      <c r="AU255" s="334"/>
      <c r="AV255" s="334"/>
      <c r="AW255" s="203" t="s">
        <v>89</v>
      </c>
      <c r="AX255" s="203"/>
      <c r="AY255" s="130"/>
      <c r="AZ255" s="131"/>
      <c r="BA255" s="207"/>
      <c r="BB255" s="145"/>
      <c r="BC255" s="145"/>
      <c r="BD255" s="145"/>
      <c r="BE255" s="145"/>
      <c r="BF255" s="145"/>
      <c r="BG255" s="145"/>
      <c r="BH255" s="145"/>
    </row>
    <row r="256" spans="1:60" ht="63.75" hidden="1" customHeight="1" x14ac:dyDescent="0.2">
      <c r="A256" s="324"/>
      <c r="B256" s="324"/>
      <c r="C256" s="325"/>
      <c r="D256" s="336"/>
      <c r="E256" s="325"/>
      <c r="F256" s="324"/>
      <c r="G256" s="203"/>
      <c r="H256" s="203"/>
      <c r="I256" s="127"/>
      <c r="J256" s="324"/>
      <c r="K256" s="337"/>
      <c r="L256" s="337"/>
      <c r="M256" s="337"/>
      <c r="N256" s="324"/>
      <c r="O256" s="332"/>
      <c r="P256" s="324"/>
      <c r="Q256" s="332"/>
      <c r="R256" s="332"/>
      <c r="S256" s="128"/>
      <c r="T256" s="129">
        <f t="shared" si="820"/>
        <v>0</v>
      </c>
      <c r="U256" s="325"/>
      <c r="V256" s="325"/>
      <c r="W256" s="203"/>
      <c r="X256" s="324"/>
      <c r="Y256" s="329"/>
      <c r="Z256" s="206">
        <f t="shared" si="822"/>
        <v>0</v>
      </c>
      <c r="AA256" s="203"/>
      <c r="AB256" s="203"/>
      <c r="AC256" s="329"/>
      <c r="AD256" s="325"/>
      <c r="AE256" s="202">
        <f t="shared" si="824"/>
        <v>0</v>
      </c>
      <c r="AF256" s="203"/>
      <c r="AG256" s="203"/>
      <c r="AH256" s="329"/>
      <c r="AI256" s="325"/>
      <c r="AJ256" s="202">
        <f t="shared" si="826"/>
        <v>0</v>
      </c>
      <c r="AK256" s="203"/>
      <c r="AL256" s="203"/>
      <c r="AM256" s="329"/>
      <c r="AN256" s="325"/>
      <c r="AO256" s="202">
        <f t="shared" si="1025"/>
        <v>0</v>
      </c>
      <c r="AP256" s="203"/>
      <c r="AQ256" s="325"/>
      <c r="AR256" s="325"/>
      <c r="AS256" s="327"/>
      <c r="AT256" s="327"/>
      <c r="AU256" s="334"/>
      <c r="AV256" s="334"/>
      <c r="AW256" s="203" t="s">
        <v>89</v>
      </c>
      <c r="AX256" s="203"/>
      <c r="AY256" s="130"/>
      <c r="AZ256" s="131"/>
      <c r="BA256" s="207"/>
      <c r="BB256" s="145"/>
      <c r="BC256" s="145"/>
      <c r="BD256" s="145"/>
      <c r="BE256" s="145"/>
      <c r="BF256" s="145"/>
      <c r="BG256" s="145"/>
      <c r="BH256" s="145"/>
    </row>
    <row r="257" spans="1:60" ht="63.75" customHeight="1" x14ac:dyDescent="0.2">
      <c r="A257" s="324">
        <v>83</v>
      </c>
      <c r="B257" s="324" t="s">
        <v>248</v>
      </c>
      <c r="C257" s="325" t="str">
        <f>+VLOOKUP(B257,$A$568:$B$606,2,0)</f>
        <v>GLORIA INÉS HINCAPIÉ</v>
      </c>
      <c r="D257" s="336" t="s">
        <v>167</v>
      </c>
      <c r="E257" s="325"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324" t="s">
        <v>265</v>
      </c>
      <c r="G257" s="203" t="s">
        <v>260</v>
      </c>
      <c r="H257" s="203" t="s">
        <v>37</v>
      </c>
      <c r="I257" s="203" t="s">
        <v>1314</v>
      </c>
      <c r="J257" s="324" t="s">
        <v>105</v>
      </c>
      <c r="K257" s="337" t="s">
        <v>1334</v>
      </c>
      <c r="L257" s="337" t="s">
        <v>1335</v>
      </c>
      <c r="M257" s="337" t="s">
        <v>1156</v>
      </c>
      <c r="N257" s="324" t="s">
        <v>127</v>
      </c>
      <c r="O257" s="332">
        <f t="shared" ref="O257" si="1054">IF(N257="ALTA",5,IF(N257="MEDIO ALTA",4,IF(N257="MEDIA",3,IF(N257="MEDIO BAJA",2,IF(N257="BAJA",1,0)))))</f>
        <v>1</v>
      </c>
      <c r="P257" s="324" t="s">
        <v>140</v>
      </c>
      <c r="Q257" s="332">
        <f t="shared" ref="Q257" si="1055">IF(P257="ALTO",5,IF(P257="MEDIO-ALTO",4,IF(P257="MEDIO",3,IF(P257="MEDIO-BAJO",2,IF(P257="BAJO",1,0)))))</f>
        <v>3</v>
      </c>
      <c r="R257" s="332">
        <f t="shared" ref="R257" si="1056">Q257*O257</f>
        <v>3</v>
      </c>
      <c r="S257" s="128" t="s">
        <v>315</v>
      </c>
      <c r="T257" s="129">
        <f t="shared" si="820"/>
        <v>1</v>
      </c>
      <c r="U257" s="325">
        <f t="shared" si="1015"/>
        <v>1</v>
      </c>
      <c r="V257" s="325">
        <f t="shared" si="1016"/>
        <v>0.6</v>
      </c>
      <c r="W257" s="203" t="s">
        <v>1353</v>
      </c>
      <c r="X257" s="324">
        <f t="shared" ref="X257" si="1057">IF(S257="No_existen",5*$X$10,Y257*$X$10)</f>
        <v>0.2</v>
      </c>
      <c r="Y257" s="329">
        <f t="shared" si="1018"/>
        <v>4</v>
      </c>
      <c r="Z257" s="206">
        <f t="shared" si="822"/>
        <v>4</v>
      </c>
      <c r="AA257" s="203" t="s">
        <v>318</v>
      </c>
      <c r="AB257" s="203"/>
      <c r="AC257" s="329">
        <f t="shared" ref="AC257" si="1058">IF(S257="No_existen",5*$AC$10,AD257*$AC$10)</f>
        <v>0.15</v>
      </c>
      <c r="AD257" s="325">
        <f t="shared" si="1020"/>
        <v>1</v>
      </c>
      <c r="AE257" s="202">
        <f t="shared" si="824"/>
        <v>1</v>
      </c>
      <c r="AF257" s="203" t="s">
        <v>295</v>
      </c>
      <c r="AG257" s="203" t="s">
        <v>1363</v>
      </c>
      <c r="AH257" s="329">
        <f t="shared" ref="AH257" si="1059">IF(S257="No_existen",5*$AH$10,AI257*$AH$10)</f>
        <v>0.1</v>
      </c>
      <c r="AI257" s="325">
        <f t="shared" si="1022"/>
        <v>1</v>
      </c>
      <c r="AJ257" s="202">
        <f t="shared" si="826"/>
        <v>1</v>
      </c>
      <c r="AK257" s="203" t="s">
        <v>292</v>
      </c>
      <c r="AL257" s="203" t="s">
        <v>307</v>
      </c>
      <c r="AM257" s="329">
        <f t="shared" ref="AM257" si="1060">IF(S257="No_existen",5*$AM$10,AN257*$AM$10)</f>
        <v>0.1</v>
      </c>
      <c r="AN257" s="325">
        <f t="shared" ref="AN257" si="1061">ROUND(AVERAGEIF(AO257:AO259,"&gt;0"),0)</f>
        <v>1</v>
      </c>
      <c r="AO257" s="202">
        <f t="shared" si="1025"/>
        <v>1</v>
      </c>
      <c r="AP257" s="203" t="s">
        <v>614</v>
      </c>
      <c r="AQ257" s="325">
        <f t="shared" ref="AQ257" si="1062">ROUND(AVERAGE(U257,Y257,AD257,AI257,AN257),0)</f>
        <v>2</v>
      </c>
      <c r="AR257" s="325" t="str">
        <f t="shared" ref="AR257" si="1063">IF(AQ257&lt;1.5,"FUERTE",IF(AND(AQ257&gt;=1.5,AQ257&lt;2.5),"ACEPTABLE",IF(AQ257&gt;=5,"INEXISTENTE","DÉBIL")))</f>
        <v>ACEPTABLE</v>
      </c>
      <c r="AS257" s="327">
        <f t="shared" ref="AS257" si="1064">IF(R257=0,0,ROUND((R257*AQ257),0))</f>
        <v>6</v>
      </c>
      <c r="AT257" s="327" t="str">
        <f t="shared" ref="AT257" si="1065">IF(AS257&gt;=36,"GRAVE", IF(AS257&lt;=10, "LEVE", "MODERADO"))</f>
        <v>LEVE</v>
      </c>
      <c r="AU257" s="334" t="s">
        <v>1370</v>
      </c>
      <c r="AV257" s="334">
        <v>0</v>
      </c>
      <c r="AW257" s="203" t="s">
        <v>89</v>
      </c>
      <c r="AX257" s="203"/>
      <c r="AY257" s="130"/>
      <c r="AZ257" s="131"/>
      <c r="BA257" s="207"/>
      <c r="BB257" s="145"/>
      <c r="BC257" s="145"/>
      <c r="BD257" s="145"/>
      <c r="BE257" s="145"/>
      <c r="BF257" s="145"/>
      <c r="BG257" s="145"/>
      <c r="BH257" s="145"/>
    </row>
    <row r="258" spans="1:60" ht="63.75" hidden="1" customHeight="1" x14ac:dyDescent="0.2">
      <c r="A258" s="324"/>
      <c r="B258" s="324"/>
      <c r="C258" s="325"/>
      <c r="D258" s="336"/>
      <c r="E258" s="325"/>
      <c r="F258" s="324"/>
      <c r="G258" s="203"/>
      <c r="H258" s="203"/>
      <c r="I258" s="127"/>
      <c r="J258" s="324"/>
      <c r="K258" s="337"/>
      <c r="L258" s="337"/>
      <c r="M258" s="337"/>
      <c r="N258" s="324"/>
      <c r="O258" s="332"/>
      <c r="P258" s="324"/>
      <c r="Q258" s="332"/>
      <c r="R258" s="332"/>
      <c r="S258" s="128"/>
      <c r="T258" s="129">
        <f t="shared" si="820"/>
        <v>0</v>
      </c>
      <c r="U258" s="325"/>
      <c r="V258" s="325"/>
      <c r="W258" s="203"/>
      <c r="X258" s="324"/>
      <c r="Y258" s="329"/>
      <c r="Z258" s="206">
        <f t="shared" si="822"/>
        <v>0</v>
      </c>
      <c r="AA258" s="203"/>
      <c r="AB258" s="203"/>
      <c r="AC258" s="329"/>
      <c r="AD258" s="325"/>
      <c r="AE258" s="202">
        <f t="shared" si="824"/>
        <v>0</v>
      </c>
      <c r="AF258" s="203"/>
      <c r="AG258" s="203"/>
      <c r="AH258" s="329"/>
      <c r="AI258" s="325"/>
      <c r="AJ258" s="202">
        <f t="shared" si="826"/>
        <v>0</v>
      </c>
      <c r="AK258" s="203"/>
      <c r="AL258" s="203"/>
      <c r="AM258" s="329"/>
      <c r="AN258" s="325"/>
      <c r="AO258" s="202">
        <f t="shared" si="1025"/>
        <v>0</v>
      </c>
      <c r="AP258" s="203"/>
      <c r="AQ258" s="325"/>
      <c r="AR258" s="325"/>
      <c r="AS258" s="327"/>
      <c r="AT258" s="327"/>
      <c r="AU258" s="334"/>
      <c r="AV258" s="334"/>
      <c r="AW258" s="203" t="s">
        <v>89</v>
      </c>
      <c r="AX258" s="203"/>
      <c r="AY258" s="130"/>
      <c r="AZ258" s="131"/>
      <c r="BA258" s="207"/>
      <c r="BB258" s="145"/>
      <c r="BC258" s="145"/>
      <c r="BD258" s="145"/>
      <c r="BE258" s="145"/>
      <c r="BF258" s="145"/>
      <c r="BG258" s="145"/>
      <c r="BH258" s="145"/>
    </row>
    <row r="259" spans="1:60" ht="63.75" hidden="1" customHeight="1" x14ac:dyDescent="0.2">
      <c r="A259" s="324"/>
      <c r="B259" s="324"/>
      <c r="C259" s="325"/>
      <c r="D259" s="336"/>
      <c r="E259" s="325"/>
      <c r="F259" s="324"/>
      <c r="G259" s="203"/>
      <c r="H259" s="203"/>
      <c r="I259" s="127"/>
      <c r="J259" s="324"/>
      <c r="K259" s="337"/>
      <c r="L259" s="337"/>
      <c r="M259" s="337"/>
      <c r="N259" s="324"/>
      <c r="O259" s="332"/>
      <c r="P259" s="324"/>
      <c r="Q259" s="332"/>
      <c r="R259" s="332"/>
      <c r="S259" s="128"/>
      <c r="T259" s="129">
        <f t="shared" si="820"/>
        <v>0</v>
      </c>
      <c r="U259" s="325"/>
      <c r="V259" s="325"/>
      <c r="W259" s="203"/>
      <c r="X259" s="324"/>
      <c r="Y259" s="329"/>
      <c r="Z259" s="206">
        <f t="shared" si="822"/>
        <v>0</v>
      </c>
      <c r="AA259" s="203"/>
      <c r="AB259" s="203"/>
      <c r="AC259" s="329"/>
      <c r="AD259" s="325"/>
      <c r="AE259" s="202">
        <f t="shared" si="824"/>
        <v>0</v>
      </c>
      <c r="AF259" s="203"/>
      <c r="AG259" s="203"/>
      <c r="AH259" s="329"/>
      <c r="AI259" s="325"/>
      <c r="AJ259" s="202">
        <f t="shared" si="826"/>
        <v>0</v>
      </c>
      <c r="AK259" s="203"/>
      <c r="AL259" s="203"/>
      <c r="AM259" s="329"/>
      <c r="AN259" s="325"/>
      <c r="AO259" s="202">
        <f t="shared" si="1025"/>
        <v>0</v>
      </c>
      <c r="AP259" s="203"/>
      <c r="AQ259" s="325"/>
      <c r="AR259" s="325"/>
      <c r="AS259" s="327"/>
      <c r="AT259" s="327"/>
      <c r="AU259" s="334"/>
      <c r="AV259" s="334"/>
      <c r="AW259" s="203" t="s">
        <v>89</v>
      </c>
      <c r="AX259" s="203"/>
      <c r="AY259" s="130"/>
      <c r="AZ259" s="131"/>
      <c r="BA259" s="207"/>
      <c r="BB259" s="145"/>
      <c r="BC259" s="145"/>
      <c r="BD259" s="145"/>
      <c r="BE259" s="145"/>
      <c r="BF259" s="145"/>
      <c r="BG259" s="145"/>
      <c r="BH259" s="145"/>
    </row>
    <row r="260" spans="1:60" ht="63.75" customHeight="1" x14ac:dyDescent="0.2">
      <c r="A260" s="324">
        <v>84</v>
      </c>
      <c r="B260" s="324" t="s">
        <v>248</v>
      </c>
      <c r="C260" s="325" t="str">
        <f>+VLOOKUP(B260,$A$568:$B$606,2,0)</f>
        <v>GLORIA INÉS HINCAPIÉ</v>
      </c>
      <c r="D260" s="336" t="s">
        <v>167</v>
      </c>
      <c r="E260" s="325"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324" t="s">
        <v>265</v>
      </c>
      <c r="G260" s="203" t="s">
        <v>260</v>
      </c>
      <c r="H260" s="203" t="s">
        <v>37</v>
      </c>
      <c r="I260" s="203" t="s">
        <v>1315</v>
      </c>
      <c r="J260" s="324" t="s">
        <v>111</v>
      </c>
      <c r="K260" s="337" t="s">
        <v>1336</v>
      </c>
      <c r="L260" s="337" t="s">
        <v>1337</v>
      </c>
      <c r="M260" s="337" t="s">
        <v>1159</v>
      </c>
      <c r="N260" s="324" t="s">
        <v>127</v>
      </c>
      <c r="O260" s="332">
        <f t="shared" ref="O260" si="1066">IF(N260="ALTA",5,IF(N260="MEDIO ALTA",4,IF(N260="MEDIA",3,IF(N260="MEDIO BAJA",2,IF(N260="BAJA",1,0)))))</f>
        <v>1</v>
      </c>
      <c r="P260" s="324" t="s">
        <v>209</v>
      </c>
      <c r="Q260" s="332">
        <f t="shared" ref="Q260" si="1067">IF(P260="ALTO",5,IF(P260="MEDIO-ALTO",4,IF(P260="MEDIO",3,IF(P260="MEDIO-BAJO",2,IF(P260="BAJO",1,0)))))</f>
        <v>4</v>
      </c>
      <c r="R260" s="332">
        <f t="shared" ref="R260" si="1068">Q260*O260</f>
        <v>4</v>
      </c>
      <c r="S260" s="128" t="s">
        <v>315</v>
      </c>
      <c r="T260" s="129">
        <f t="shared" si="820"/>
        <v>1</v>
      </c>
      <c r="U260" s="325">
        <f t="shared" si="1015"/>
        <v>1</v>
      </c>
      <c r="V260" s="325">
        <f t="shared" si="1016"/>
        <v>0.6</v>
      </c>
      <c r="W260" s="203" t="s">
        <v>1354</v>
      </c>
      <c r="X260" s="324">
        <f t="shared" ref="X260" si="1069">IF(S260="No_existen",5*$X$10,Y260*$X$10)</f>
        <v>0.2</v>
      </c>
      <c r="Y260" s="329">
        <f t="shared" si="1018"/>
        <v>4</v>
      </c>
      <c r="Z260" s="206">
        <f t="shared" si="822"/>
        <v>4</v>
      </c>
      <c r="AA260" s="203" t="s">
        <v>318</v>
      </c>
      <c r="AB260" s="203"/>
      <c r="AC260" s="329">
        <f t="shared" ref="AC260" si="1070">IF(S260="No_existen",5*$AC$10,AD260*$AC$10)</f>
        <v>0.15</v>
      </c>
      <c r="AD260" s="325">
        <f t="shared" si="1020"/>
        <v>1</v>
      </c>
      <c r="AE260" s="202">
        <f t="shared" si="824"/>
        <v>1</v>
      </c>
      <c r="AF260" s="203" t="s">
        <v>295</v>
      </c>
      <c r="AG260" s="203" t="s">
        <v>1362</v>
      </c>
      <c r="AH260" s="329">
        <f t="shared" ref="AH260" si="1071">IF(S260="No_existen",5*$AH$10,AI260*$AH$10)</f>
        <v>0.1</v>
      </c>
      <c r="AI260" s="325">
        <f t="shared" si="1022"/>
        <v>1</v>
      </c>
      <c r="AJ260" s="202">
        <f t="shared" si="826"/>
        <v>1</v>
      </c>
      <c r="AK260" s="203" t="s">
        <v>292</v>
      </c>
      <c r="AL260" s="203" t="s">
        <v>299</v>
      </c>
      <c r="AM260" s="329">
        <f t="shared" ref="AM260" si="1072">IF(S260="No_existen",5*$AM$10,AN260*$AM$10)</f>
        <v>0.1</v>
      </c>
      <c r="AN260" s="325">
        <f t="shared" ref="AN260" si="1073">ROUND(AVERAGEIF(AO260:AO262,"&gt;0"),0)</f>
        <v>1</v>
      </c>
      <c r="AO260" s="202">
        <f t="shared" si="1025"/>
        <v>1</v>
      </c>
      <c r="AP260" s="203" t="s">
        <v>614</v>
      </c>
      <c r="AQ260" s="325">
        <f t="shared" ref="AQ260" si="1074">ROUND(AVERAGE(U260,Y260,AD260,AI260,AN260),0)</f>
        <v>2</v>
      </c>
      <c r="AR260" s="325" t="str">
        <f t="shared" ref="AR260" si="1075">IF(AQ260&lt;1.5,"FUERTE",IF(AND(AQ260&gt;=1.5,AQ260&lt;2.5),"ACEPTABLE",IF(AQ260&gt;=5,"INEXISTENTE","DÉBIL")))</f>
        <v>ACEPTABLE</v>
      </c>
      <c r="AS260" s="327">
        <f t="shared" ref="AS260" si="1076">IF(R260=0,0,ROUND((R260*AQ260),0))</f>
        <v>8</v>
      </c>
      <c r="AT260" s="327" t="str">
        <f t="shared" ref="AT260" si="1077">IF(AS260&gt;=36,"GRAVE", IF(AS260&lt;=10, "LEVE", "MODERADO"))</f>
        <v>LEVE</v>
      </c>
      <c r="AU260" s="334" t="s">
        <v>1371</v>
      </c>
      <c r="AV260" s="335">
        <v>0.92</v>
      </c>
      <c r="AW260" s="203" t="s">
        <v>89</v>
      </c>
      <c r="AX260" s="203"/>
      <c r="AY260" s="130"/>
      <c r="AZ260" s="131"/>
      <c r="BA260" s="207"/>
      <c r="BB260" s="145"/>
      <c r="BC260" s="145"/>
      <c r="BD260" s="145"/>
      <c r="BE260" s="145"/>
      <c r="BF260" s="145"/>
      <c r="BG260" s="145"/>
      <c r="BH260" s="145"/>
    </row>
    <row r="261" spans="1:60" ht="63.75" hidden="1" customHeight="1" x14ac:dyDescent="0.2">
      <c r="A261" s="324"/>
      <c r="B261" s="324"/>
      <c r="C261" s="325"/>
      <c r="D261" s="336"/>
      <c r="E261" s="325"/>
      <c r="F261" s="324"/>
      <c r="G261" s="203" t="s">
        <v>260</v>
      </c>
      <c r="H261" s="203" t="s">
        <v>37</v>
      </c>
      <c r="I261" s="203" t="s">
        <v>1316</v>
      </c>
      <c r="J261" s="324"/>
      <c r="K261" s="337"/>
      <c r="L261" s="337"/>
      <c r="M261" s="337"/>
      <c r="N261" s="324"/>
      <c r="O261" s="332"/>
      <c r="P261" s="324"/>
      <c r="Q261" s="332"/>
      <c r="R261" s="332"/>
      <c r="S261" s="128"/>
      <c r="T261" s="129">
        <f t="shared" si="820"/>
        <v>0</v>
      </c>
      <c r="U261" s="325"/>
      <c r="V261" s="325"/>
      <c r="W261" s="203"/>
      <c r="X261" s="324"/>
      <c r="Y261" s="329"/>
      <c r="Z261" s="206">
        <f t="shared" si="822"/>
        <v>0</v>
      </c>
      <c r="AA261" s="203"/>
      <c r="AB261" s="203"/>
      <c r="AC261" s="329"/>
      <c r="AD261" s="325"/>
      <c r="AE261" s="202">
        <f t="shared" si="824"/>
        <v>0</v>
      </c>
      <c r="AF261" s="203"/>
      <c r="AG261" s="203"/>
      <c r="AH261" s="329"/>
      <c r="AI261" s="325"/>
      <c r="AJ261" s="202">
        <f t="shared" si="826"/>
        <v>0</v>
      </c>
      <c r="AK261" s="203"/>
      <c r="AL261" s="203"/>
      <c r="AM261" s="329"/>
      <c r="AN261" s="325"/>
      <c r="AO261" s="202">
        <f t="shared" si="1025"/>
        <v>0</v>
      </c>
      <c r="AP261" s="203"/>
      <c r="AQ261" s="325"/>
      <c r="AR261" s="325"/>
      <c r="AS261" s="327"/>
      <c r="AT261" s="327"/>
      <c r="AU261" s="334"/>
      <c r="AV261" s="334"/>
      <c r="AW261" s="203" t="s">
        <v>89</v>
      </c>
      <c r="AX261" s="203"/>
      <c r="AY261" s="130"/>
      <c r="AZ261" s="131"/>
      <c r="BA261" s="207"/>
      <c r="BB261" s="145"/>
      <c r="BC261" s="145"/>
      <c r="BD261" s="145"/>
      <c r="BE261" s="145"/>
      <c r="BF261" s="145"/>
      <c r="BG261" s="145"/>
      <c r="BH261" s="145"/>
    </row>
    <row r="262" spans="1:60" ht="63.75" hidden="1" customHeight="1" x14ac:dyDescent="0.2">
      <c r="A262" s="324"/>
      <c r="B262" s="324"/>
      <c r="C262" s="325"/>
      <c r="D262" s="336"/>
      <c r="E262" s="325"/>
      <c r="F262" s="324"/>
      <c r="G262" s="203"/>
      <c r="H262" s="203"/>
      <c r="I262" s="127"/>
      <c r="J262" s="324"/>
      <c r="K262" s="337"/>
      <c r="L262" s="337"/>
      <c r="M262" s="337"/>
      <c r="N262" s="324"/>
      <c r="O262" s="332"/>
      <c r="P262" s="324"/>
      <c r="Q262" s="332"/>
      <c r="R262" s="332"/>
      <c r="S262" s="128"/>
      <c r="T262" s="129">
        <f t="shared" si="820"/>
        <v>0</v>
      </c>
      <c r="U262" s="325"/>
      <c r="V262" s="325"/>
      <c r="W262" s="203"/>
      <c r="X262" s="324"/>
      <c r="Y262" s="329"/>
      <c r="Z262" s="206">
        <f t="shared" si="822"/>
        <v>0</v>
      </c>
      <c r="AA262" s="203"/>
      <c r="AB262" s="203"/>
      <c r="AC262" s="329"/>
      <c r="AD262" s="325"/>
      <c r="AE262" s="202">
        <f t="shared" si="824"/>
        <v>0</v>
      </c>
      <c r="AF262" s="203"/>
      <c r="AG262" s="203"/>
      <c r="AH262" s="329"/>
      <c r="AI262" s="325"/>
      <c r="AJ262" s="202">
        <f t="shared" si="826"/>
        <v>0</v>
      </c>
      <c r="AK262" s="203"/>
      <c r="AL262" s="203"/>
      <c r="AM262" s="329"/>
      <c r="AN262" s="325"/>
      <c r="AO262" s="202">
        <f t="shared" si="1025"/>
        <v>0</v>
      </c>
      <c r="AP262" s="203"/>
      <c r="AQ262" s="325"/>
      <c r="AR262" s="325"/>
      <c r="AS262" s="327"/>
      <c r="AT262" s="327"/>
      <c r="AU262" s="334"/>
      <c r="AV262" s="334"/>
      <c r="AW262" s="203" t="s">
        <v>89</v>
      </c>
      <c r="AX262" s="203"/>
      <c r="AY262" s="130"/>
      <c r="AZ262" s="131"/>
      <c r="BA262" s="207"/>
      <c r="BB262" s="145"/>
      <c r="BC262" s="145"/>
      <c r="BD262" s="145"/>
      <c r="BE262" s="145"/>
      <c r="BF262" s="145"/>
      <c r="BG262" s="145"/>
      <c r="BH262" s="145"/>
    </row>
    <row r="263" spans="1:60" ht="63.75" customHeight="1" x14ac:dyDescent="0.2">
      <c r="A263" s="324">
        <v>85</v>
      </c>
      <c r="B263" s="324" t="s">
        <v>248</v>
      </c>
      <c r="C263" s="325" t="str">
        <f>+VLOOKUP(B263,$A$568:$B$606,2,0)</f>
        <v>GLORIA INÉS HINCAPIÉ</v>
      </c>
      <c r="D263" s="336" t="s">
        <v>167</v>
      </c>
      <c r="E263" s="325"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324" t="s">
        <v>265</v>
      </c>
      <c r="G263" s="203" t="s">
        <v>260</v>
      </c>
      <c r="H263" s="203" t="s">
        <v>37</v>
      </c>
      <c r="I263" s="203" t="s">
        <v>1317</v>
      </c>
      <c r="J263" s="324" t="s">
        <v>108</v>
      </c>
      <c r="K263" s="337" t="s">
        <v>1338</v>
      </c>
      <c r="L263" s="337" t="s">
        <v>1339</v>
      </c>
      <c r="M263" s="337" t="s">
        <v>1340</v>
      </c>
      <c r="N263" s="324" t="s">
        <v>104</v>
      </c>
      <c r="O263" s="332">
        <f t="shared" ref="O263" si="1078">IF(N263="ALTA",5,IF(N263="MEDIO ALTA",4,IF(N263="MEDIA",3,IF(N263="MEDIO BAJA",2,IF(N263="BAJA",1,0)))))</f>
        <v>3</v>
      </c>
      <c r="P263" s="324" t="s">
        <v>140</v>
      </c>
      <c r="Q263" s="332">
        <f t="shared" ref="Q263" si="1079">IF(P263="ALTO",5,IF(P263="MEDIO-ALTO",4,IF(P263="MEDIO",3,IF(P263="MEDIO-BAJO",2,IF(P263="BAJO",1,0)))))</f>
        <v>3</v>
      </c>
      <c r="R263" s="332">
        <f t="shared" ref="R263" si="1080">Q263*O263</f>
        <v>9</v>
      </c>
      <c r="S263" s="128" t="s">
        <v>315</v>
      </c>
      <c r="T263" s="129">
        <f t="shared" si="820"/>
        <v>1</v>
      </c>
      <c r="U263" s="325">
        <f t="shared" si="1015"/>
        <v>1</v>
      </c>
      <c r="V263" s="325">
        <f t="shared" si="1016"/>
        <v>0.6</v>
      </c>
      <c r="W263" s="203" t="s">
        <v>1355</v>
      </c>
      <c r="X263" s="324">
        <f t="shared" ref="X263" si="1081">IF(S263="No_existen",5*$X$10,Y263*$X$10)</f>
        <v>0.2</v>
      </c>
      <c r="Y263" s="329">
        <f t="shared" si="1018"/>
        <v>4</v>
      </c>
      <c r="Z263" s="206">
        <f t="shared" si="822"/>
        <v>4</v>
      </c>
      <c r="AA263" s="203" t="s">
        <v>318</v>
      </c>
      <c r="AB263" s="203"/>
      <c r="AC263" s="329">
        <f t="shared" ref="AC263" si="1082">IF(S263="No_existen",5*$AC$10,AD263*$AC$10)</f>
        <v>0.15</v>
      </c>
      <c r="AD263" s="325">
        <f t="shared" si="1020"/>
        <v>1</v>
      </c>
      <c r="AE263" s="202">
        <f t="shared" si="824"/>
        <v>1</v>
      </c>
      <c r="AF263" s="203" t="s">
        <v>295</v>
      </c>
      <c r="AG263" s="203" t="s">
        <v>1358</v>
      </c>
      <c r="AH263" s="329">
        <f t="shared" ref="AH263" si="1083">IF(S263="No_existen",5*$AH$10,AI263*$AH$10)</f>
        <v>0.1</v>
      </c>
      <c r="AI263" s="325">
        <f t="shared" si="1022"/>
        <v>1</v>
      </c>
      <c r="AJ263" s="202">
        <f t="shared" si="826"/>
        <v>1</v>
      </c>
      <c r="AK263" s="203" t="s">
        <v>292</v>
      </c>
      <c r="AL263" s="203" t="s">
        <v>306</v>
      </c>
      <c r="AM263" s="329">
        <f t="shared" ref="AM263" si="1084">IF(S263="No_existen",5*$AM$10,AN263*$AM$10)</f>
        <v>0.1</v>
      </c>
      <c r="AN263" s="325">
        <f t="shared" ref="AN263" si="1085">ROUND(AVERAGEIF(AO263:AO265,"&gt;0"),0)</f>
        <v>1</v>
      </c>
      <c r="AO263" s="202">
        <f t="shared" si="1025"/>
        <v>1</v>
      </c>
      <c r="AP263" s="203" t="s">
        <v>614</v>
      </c>
      <c r="AQ263" s="325">
        <f t="shared" ref="AQ263" si="1086">ROUND(AVERAGE(U263,Y263,AD263,AI263,AN263),0)</f>
        <v>2</v>
      </c>
      <c r="AR263" s="325" t="str">
        <f t="shared" ref="AR263" si="1087">IF(AQ263&lt;1.5,"FUERTE",IF(AND(AQ263&gt;=1.5,AQ263&lt;2.5),"ACEPTABLE",IF(AQ263&gt;=5,"INEXISTENTE","DÉBIL")))</f>
        <v>ACEPTABLE</v>
      </c>
      <c r="AS263" s="327">
        <f t="shared" ref="AS263" si="1088">IF(R263=0,0,ROUND((R263*AQ263),0))</f>
        <v>18</v>
      </c>
      <c r="AT263" s="327" t="str">
        <f t="shared" ref="AT263" si="1089">IF(AS263&gt;=36,"GRAVE", IF(AS263&lt;=10, "LEVE", "MODERADO"))</f>
        <v>MODERADO</v>
      </c>
      <c r="AU263" s="334" t="s">
        <v>1372</v>
      </c>
      <c r="AV263" s="335">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324"/>
      <c r="B264" s="324"/>
      <c r="C264" s="325"/>
      <c r="D264" s="336"/>
      <c r="E264" s="325"/>
      <c r="F264" s="324"/>
      <c r="G264" s="203" t="s">
        <v>260</v>
      </c>
      <c r="H264" s="203" t="s">
        <v>226</v>
      </c>
      <c r="I264" s="203" t="s">
        <v>1318</v>
      </c>
      <c r="J264" s="324"/>
      <c r="K264" s="337"/>
      <c r="L264" s="337"/>
      <c r="M264" s="337"/>
      <c r="N264" s="324"/>
      <c r="O264" s="332"/>
      <c r="P264" s="324"/>
      <c r="Q264" s="332"/>
      <c r="R264" s="332"/>
      <c r="S264" s="128" t="s">
        <v>315</v>
      </c>
      <c r="T264" s="129">
        <f t="shared" si="820"/>
        <v>1</v>
      </c>
      <c r="U264" s="325"/>
      <c r="V264" s="325"/>
      <c r="W264" s="203" t="s">
        <v>1356</v>
      </c>
      <c r="X264" s="324"/>
      <c r="Y264" s="329"/>
      <c r="Z264" s="206">
        <f t="shared" si="822"/>
        <v>4</v>
      </c>
      <c r="AA264" s="203" t="s">
        <v>318</v>
      </c>
      <c r="AB264" s="203"/>
      <c r="AC264" s="329"/>
      <c r="AD264" s="325"/>
      <c r="AE264" s="202">
        <f t="shared" si="824"/>
        <v>1</v>
      </c>
      <c r="AF264" s="203" t="s">
        <v>295</v>
      </c>
      <c r="AG264" s="203" t="s">
        <v>1362</v>
      </c>
      <c r="AH264" s="329"/>
      <c r="AI264" s="325"/>
      <c r="AJ264" s="202">
        <f t="shared" si="826"/>
        <v>1</v>
      </c>
      <c r="AK264" s="203" t="s">
        <v>292</v>
      </c>
      <c r="AL264" s="203" t="s">
        <v>306</v>
      </c>
      <c r="AM264" s="329"/>
      <c r="AN264" s="325"/>
      <c r="AO264" s="202">
        <f t="shared" si="1025"/>
        <v>1</v>
      </c>
      <c r="AP264" s="203" t="s">
        <v>614</v>
      </c>
      <c r="AQ264" s="325"/>
      <c r="AR264" s="325"/>
      <c r="AS264" s="327"/>
      <c r="AT264" s="327"/>
      <c r="AU264" s="334"/>
      <c r="AV264" s="334"/>
      <c r="AW264" s="203" t="s">
        <v>90</v>
      </c>
      <c r="AX264" s="203" t="s">
        <v>1374</v>
      </c>
      <c r="AY264" s="131">
        <v>45646</v>
      </c>
      <c r="AZ264" s="131"/>
      <c r="BA264" s="207"/>
      <c r="BB264" s="145"/>
      <c r="BC264" s="145"/>
      <c r="BD264" s="145"/>
      <c r="BE264" s="145"/>
      <c r="BF264" s="145"/>
      <c r="BG264" s="145"/>
      <c r="BH264" s="145"/>
    </row>
    <row r="265" spans="1:60" ht="63.75" hidden="1" customHeight="1" x14ac:dyDescent="0.2">
      <c r="A265" s="324"/>
      <c r="B265" s="324"/>
      <c r="C265" s="325"/>
      <c r="D265" s="336"/>
      <c r="E265" s="325"/>
      <c r="F265" s="324"/>
      <c r="G265" s="203" t="s">
        <v>260</v>
      </c>
      <c r="H265" s="203" t="s">
        <v>37</v>
      </c>
      <c r="I265" s="203" t="s">
        <v>1319</v>
      </c>
      <c r="J265" s="324"/>
      <c r="K265" s="337"/>
      <c r="L265" s="337"/>
      <c r="M265" s="337"/>
      <c r="N265" s="324"/>
      <c r="O265" s="332"/>
      <c r="P265" s="324"/>
      <c r="Q265" s="332"/>
      <c r="R265" s="332"/>
      <c r="S265" s="128" t="s">
        <v>315</v>
      </c>
      <c r="T265" s="129">
        <f t="shared" si="820"/>
        <v>1</v>
      </c>
      <c r="U265" s="325"/>
      <c r="V265" s="325"/>
      <c r="W265" s="203" t="s">
        <v>1357</v>
      </c>
      <c r="X265" s="324"/>
      <c r="Y265" s="329"/>
      <c r="Z265" s="206">
        <f t="shared" si="822"/>
        <v>4</v>
      </c>
      <c r="AA265" s="203" t="s">
        <v>318</v>
      </c>
      <c r="AB265" s="203"/>
      <c r="AC265" s="329"/>
      <c r="AD265" s="325"/>
      <c r="AE265" s="202">
        <f t="shared" si="824"/>
        <v>1</v>
      </c>
      <c r="AF265" s="203" t="s">
        <v>295</v>
      </c>
      <c r="AG265" s="203" t="s">
        <v>1360</v>
      </c>
      <c r="AH265" s="329"/>
      <c r="AI265" s="325"/>
      <c r="AJ265" s="202">
        <f t="shared" si="826"/>
        <v>1</v>
      </c>
      <c r="AK265" s="203" t="s">
        <v>292</v>
      </c>
      <c r="AL265" s="203" t="s">
        <v>306</v>
      </c>
      <c r="AM265" s="329"/>
      <c r="AN265" s="325"/>
      <c r="AO265" s="202">
        <f t="shared" si="1025"/>
        <v>1</v>
      </c>
      <c r="AP265" s="203" t="s">
        <v>614</v>
      </c>
      <c r="AQ265" s="325"/>
      <c r="AR265" s="325"/>
      <c r="AS265" s="327"/>
      <c r="AT265" s="327"/>
      <c r="AU265" s="334"/>
      <c r="AV265" s="334"/>
      <c r="AW265" s="203" t="s">
        <v>90</v>
      </c>
      <c r="AX265" s="203" t="s">
        <v>1375</v>
      </c>
      <c r="AY265" s="131">
        <v>45646</v>
      </c>
      <c r="AZ265" s="131"/>
      <c r="BA265" s="207"/>
      <c r="BB265" s="145"/>
      <c r="BC265" s="145"/>
      <c r="BD265" s="145"/>
      <c r="BE265" s="145"/>
      <c r="BF265" s="145"/>
      <c r="BG265" s="145"/>
      <c r="BH265" s="145"/>
    </row>
    <row r="266" spans="1:60" ht="63.75" customHeight="1" x14ac:dyDescent="0.2">
      <c r="A266" s="324">
        <v>86</v>
      </c>
      <c r="B266" s="324" t="s">
        <v>252</v>
      </c>
      <c r="C266" s="325" t="str">
        <f>+VLOOKUP(B266,$A$568:$B$606,2,0)</f>
        <v>MARCELA BOTERO ARBELAEZ</v>
      </c>
      <c r="D266" s="336" t="s">
        <v>167</v>
      </c>
      <c r="E266" s="325"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324" t="s">
        <v>265</v>
      </c>
      <c r="G266" s="203" t="s">
        <v>260</v>
      </c>
      <c r="H266" s="203" t="s">
        <v>34</v>
      </c>
      <c r="I266" s="127" t="s">
        <v>1376</v>
      </c>
      <c r="J266" s="324" t="s">
        <v>142</v>
      </c>
      <c r="K266" s="337" t="s">
        <v>1142</v>
      </c>
      <c r="L266" s="337" t="s">
        <v>1388</v>
      </c>
      <c r="M266" s="337" t="s">
        <v>1389</v>
      </c>
      <c r="N266" s="324" t="s">
        <v>127</v>
      </c>
      <c r="O266" s="332">
        <f t="shared" ref="O266" si="1090">IF(N266="ALTA",5,IF(N266="MEDIO ALTA",4,IF(N266="MEDIA",3,IF(N266="MEDIO BAJA",2,IF(N266="BAJA",1,0)))))</f>
        <v>1</v>
      </c>
      <c r="P266" s="324" t="s">
        <v>140</v>
      </c>
      <c r="Q266" s="332">
        <f t="shared" ref="Q266" si="1091">IF(P266="ALTO",5,IF(P266="MEDIO-ALTO",4,IF(P266="MEDIO",3,IF(P266="MEDIO-BAJO",2,IF(P266="BAJO",1,0)))))</f>
        <v>3</v>
      </c>
      <c r="R266" s="332">
        <f t="shared" ref="R266" si="1092">Q266*O266</f>
        <v>3</v>
      </c>
      <c r="S266" s="128" t="s">
        <v>315</v>
      </c>
      <c r="T266" s="129">
        <f t="shared" si="820"/>
        <v>1</v>
      </c>
      <c r="U266" s="325">
        <f t="shared" si="1015"/>
        <v>1</v>
      </c>
      <c r="V266" s="325">
        <f t="shared" si="1016"/>
        <v>0.6</v>
      </c>
      <c r="W266" s="203" t="s">
        <v>1410</v>
      </c>
      <c r="X266" s="324">
        <f t="shared" ref="X266" si="1093">IF(S266="No_existen",5*$X$10,Y266*$X$10)</f>
        <v>0.2</v>
      </c>
      <c r="Y266" s="329">
        <f t="shared" si="1018"/>
        <v>4</v>
      </c>
      <c r="Z266" s="206">
        <f t="shared" si="822"/>
        <v>4</v>
      </c>
      <c r="AA266" s="203" t="s">
        <v>318</v>
      </c>
      <c r="AB266" s="203"/>
      <c r="AC266" s="329">
        <f t="shared" ref="AC266" si="1094">IF(S266="No_existen",5*$AC$10,AD266*$AC$10)</f>
        <v>0.15</v>
      </c>
      <c r="AD266" s="325">
        <f t="shared" si="1020"/>
        <v>1</v>
      </c>
      <c r="AE266" s="202">
        <f t="shared" si="824"/>
        <v>1</v>
      </c>
      <c r="AF266" s="203" t="s">
        <v>295</v>
      </c>
      <c r="AG266" s="203" t="s">
        <v>1429</v>
      </c>
      <c r="AH266" s="329">
        <f t="shared" ref="AH266" si="1095">IF(S266="No_existen",5*$AH$10,AI266*$AH$10)</f>
        <v>0.1</v>
      </c>
      <c r="AI266" s="325">
        <f t="shared" si="1022"/>
        <v>1</v>
      </c>
      <c r="AJ266" s="202">
        <f t="shared" si="826"/>
        <v>1</v>
      </c>
      <c r="AK266" s="203" t="s">
        <v>292</v>
      </c>
      <c r="AL266" s="203" t="s">
        <v>299</v>
      </c>
      <c r="AM266" s="329">
        <f t="shared" ref="AM266" si="1096">IF(S266="No_existen",5*$AM$10,AN266*$AM$10)</f>
        <v>0.1</v>
      </c>
      <c r="AN266" s="325">
        <f t="shared" ref="AN266" si="1097">ROUND(AVERAGEIF(AO266:AO268,"&gt;0"),0)</f>
        <v>1</v>
      </c>
      <c r="AO266" s="202">
        <f t="shared" si="1025"/>
        <v>1</v>
      </c>
      <c r="AP266" s="203" t="s">
        <v>614</v>
      </c>
      <c r="AQ266" s="325">
        <f t="shared" ref="AQ266" si="1098">ROUND(AVERAGE(U266,Y266,AD266,AI266,AN266),0)</f>
        <v>2</v>
      </c>
      <c r="AR266" s="325" t="str">
        <f t="shared" ref="AR266" si="1099">IF(AQ266&lt;1.5,"FUERTE",IF(AND(AQ266&gt;=1.5,AQ266&lt;2.5),"ACEPTABLE",IF(AQ266&gt;=5,"INEXISTENTE","DÉBIL")))</f>
        <v>ACEPTABLE</v>
      </c>
      <c r="AS266" s="327">
        <f t="shared" ref="AS266" si="1100">IF(R266=0,0,ROUND((R266*AQ266),0))</f>
        <v>6</v>
      </c>
      <c r="AT266" s="327" t="str">
        <f t="shared" ref="AT266" si="1101">IF(AS266&gt;=36,"GRAVE", IF(AS266&lt;=10, "LEVE", "MODERADO"))</f>
        <v>LEVE</v>
      </c>
      <c r="AU266" s="337" t="s">
        <v>1433</v>
      </c>
      <c r="AV266" s="338">
        <v>0</v>
      </c>
      <c r="AW266" s="203" t="s">
        <v>89</v>
      </c>
      <c r="AX266" s="203"/>
      <c r="AY266" s="130"/>
      <c r="AZ266" s="131"/>
      <c r="BA266" s="207"/>
      <c r="BB266" s="145"/>
      <c r="BC266" s="145"/>
      <c r="BD266" s="145"/>
      <c r="BE266" s="145"/>
      <c r="BF266" s="145"/>
      <c r="BG266" s="145"/>
      <c r="BH266" s="145"/>
    </row>
    <row r="267" spans="1:60" ht="63.75" hidden="1" customHeight="1" x14ac:dyDescent="0.2">
      <c r="A267" s="324"/>
      <c r="B267" s="324"/>
      <c r="C267" s="325"/>
      <c r="D267" s="336"/>
      <c r="E267" s="325"/>
      <c r="F267" s="324"/>
      <c r="G267" s="203" t="s">
        <v>260</v>
      </c>
      <c r="H267" s="203" t="s">
        <v>34</v>
      </c>
      <c r="I267" s="127" t="s">
        <v>1377</v>
      </c>
      <c r="J267" s="324"/>
      <c r="K267" s="337"/>
      <c r="L267" s="337"/>
      <c r="M267" s="337"/>
      <c r="N267" s="324"/>
      <c r="O267" s="332"/>
      <c r="P267" s="324"/>
      <c r="Q267" s="332"/>
      <c r="R267" s="332"/>
      <c r="S267" s="128"/>
      <c r="T267" s="129">
        <f t="shared" ref="T267:T330" si="1102">IF(S267=$S$542,1,IF(S267=$S$538,5,IF(S267=$S$539,4,IF(S267=$S$540,3,IF(S267=$S$541,2,0)))))</f>
        <v>0</v>
      </c>
      <c r="U267" s="325"/>
      <c r="V267" s="325"/>
      <c r="W267" s="203"/>
      <c r="X267" s="324"/>
      <c r="Y267" s="329"/>
      <c r="Z267" s="206">
        <f t="shared" ref="Z267:Z330" si="1103">IF(AA267=$AA$540,1,IF(AA267=$AA$539,2,IF(AA267=$AA$538,4,IF(S267="No_existen",5,0))))</f>
        <v>0</v>
      </c>
      <c r="AA267" s="203"/>
      <c r="AB267" s="203"/>
      <c r="AC267" s="329"/>
      <c r="AD267" s="325"/>
      <c r="AE267" s="202">
        <f t="shared" ref="AE267:AE330" si="1104">IF(AF267=$AG$539,1,IF(AF267=$AG$538,4,IF(S267="No_existen",5,0)))</f>
        <v>0</v>
      </c>
      <c r="AF267" s="203"/>
      <c r="AG267" s="203"/>
      <c r="AH267" s="329"/>
      <c r="AI267" s="325"/>
      <c r="AJ267" s="202">
        <f t="shared" ref="AJ267:AJ330" si="1105">IF(AK267=$AK$538,1,IF(AK267=$AK$539,4,IF(S267="No_existen",5,0)))</f>
        <v>0</v>
      </c>
      <c r="AK267" s="203"/>
      <c r="AL267" s="203"/>
      <c r="AM267" s="329"/>
      <c r="AN267" s="325"/>
      <c r="AO267" s="202">
        <f t="shared" si="1025"/>
        <v>0</v>
      </c>
      <c r="AP267" s="203"/>
      <c r="AQ267" s="325"/>
      <c r="AR267" s="325"/>
      <c r="AS267" s="327"/>
      <c r="AT267" s="327"/>
      <c r="AU267" s="337"/>
      <c r="AV267" s="337"/>
      <c r="AW267" s="203" t="s">
        <v>89</v>
      </c>
      <c r="AX267" s="203"/>
      <c r="AY267" s="130"/>
      <c r="AZ267" s="131"/>
      <c r="BA267" s="207"/>
      <c r="BB267" s="145"/>
      <c r="BC267" s="145"/>
      <c r="BD267" s="145"/>
      <c r="BE267" s="145"/>
      <c r="BF267" s="145"/>
      <c r="BG267" s="145"/>
      <c r="BH267" s="145"/>
    </row>
    <row r="268" spans="1:60" ht="63.75" hidden="1" customHeight="1" x14ac:dyDescent="0.2">
      <c r="A268" s="324"/>
      <c r="B268" s="324"/>
      <c r="C268" s="325"/>
      <c r="D268" s="336"/>
      <c r="E268" s="325"/>
      <c r="F268" s="324"/>
      <c r="G268" s="203"/>
      <c r="H268" s="203"/>
      <c r="I268" s="127"/>
      <c r="J268" s="324"/>
      <c r="K268" s="337"/>
      <c r="L268" s="337"/>
      <c r="M268" s="337"/>
      <c r="N268" s="324"/>
      <c r="O268" s="332"/>
      <c r="P268" s="324"/>
      <c r="Q268" s="332"/>
      <c r="R268" s="332"/>
      <c r="S268" s="128"/>
      <c r="T268" s="129">
        <f t="shared" si="1102"/>
        <v>0</v>
      </c>
      <c r="U268" s="325"/>
      <c r="V268" s="325"/>
      <c r="W268" s="203"/>
      <c r="X268" s="324"/>
      <c r="Y268" s="329"/>
      <c r="Z268" s="206">
        <f t="shared" si="1103"/>
        <v>0</v>
      </c>
      <c r="AA268" s="203"/>
      <c r="AB268" s="203"/>
      <c r="AC268" s="329"/>
      <c r="AD268" s="325"/>
      <c r="AE268" s="202">
        <f t="shared" si="1104"/>
        <v>0</v>
      </c>
      <c r="AF268" s="203"/>
      <c r="AG268" s="203"/>
      <c r="AH268" s="329"/>
      <c r="AI268" s="325"/>
      <c r="AJ268" s="202">
        <f t="shared" si="1105"/>
        <v>0</v>
      </c>
      <c r="AK268" s="203"/>
      <c r="AL268" s="203"/>
      <c r="AM268" s="329"/>
      <c r="AN268" s="325"/>
      <c r="AO268" s="202">
        <f t="shared" si="1025"/>
        <v>0</v>
      </c>
      <c r="AP268" s="203"/>
      <c r="AQ268" s="325"/>
      <c r="AR268" s="325"/>
      <c r="AS268" s="327"/>
      <c r="AT268" s="327"/>
      <c r="AU268" s="337"/>
      <c r="AV268" s="337"/>
      <c r="AW268" s="203" t="s">
        <v>89</v>
      </c>
      <c r="AX268" s="203"/>
      <c r="AY268" s="130"/>
      <c r="AZ268" s="131"/>
      <c r="BA268" s="207"/>
      <c r="BB268" s="145"/>
      <c r="BC268" s="145"/>
      <c r="BD268" s="145"/>
      <c r="BE268" s="145"/>
      <c r="BF268" s="145"/>
      <c r="BG268" s="145"/>
      <c r="BH268" s="145"/>
    </row>
    <row r="269" spans="1:60" ht="63.75" customHeight="1" x14ac:dyDescent="0.2">
      <c r="A269" s="324">
        <v>87</v>
      </c>
      <c r="B269" s="324" t="s">
        <v>252</v>
      </c>
      <c r="C269" s="325" t="str">
        <f>+VLOOKUP(B269,$A$568:$B$606,2,0)</f>
        <v>MARCELA BOTERO ARBELAEZ</v>
      </c>
      <c r="D269" s="336" t="s">
        <v>167</v>
      </c>
      <c r="E269" s="325"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324" t="s">
        <v>265</v>
      </c>
      <c r="G269" s="203" t="s">
        <v>260</v>
      </c>
      <c r="H269" s="203" t="s">
        <v>38</v>
      </c>
      <c r="I269" s="127" t="s">
        <v>1378</v>
      </c>
      <c r="J269" s="324" t="s">
        <v>105</v>
      </c>
      <c r="K269" s="324" t="s">
        <v>1189</v>
      </c>
      <c r="L269" s="324" t="s">
        <v>1390</v>
      </c>
      <c r="M269" s="324" t="s">
        <v>1391</v>
      </c>
      <c r="N269" s="324" t="s">
        <v>127</v>
      </c>
      <c r="O269" s="332">
        <f t="shared" ref="O269" si="1106">IF(N269="ALTA",5,IF(N269="MEDIO ALTA",4,IF(N269="MEDIA",3,IF(N269="MEDIO BAJA",2,IF(N269="BAJA",1,0)))))</f>
        <v>1</v>
      </c>
      <c r="P269" s="324" t="s">
        <v>141</v>
      </c>
      <c r="Q269" s="332">
        <f t="shared" ref="Q269" si="1107">IF(P269="ALTO",5,IF(P269="MEDIO-ALTO",4,IF(P269="MEDIO",3,IF(P269="MEDIO-BAJO",2,IF(P269="BAJO",1,0)))))</f>
        <v>1</v>
      </c>
      <c r="R269" s="332">
        <f t="shared" ref="R269" si="1108">Q269*O269</f>
        <v>1</v>
      </c>
      <c r="S269" s="128" t="s">
        <v>315</v>
      </c>
      <c r="T269" s="129">
        <f t="shared" si="1102"/>
        <v>1</v>
      </c>
      <c r="U269" s="325">
        <f t="shared" si="1015"/>
        <v>1</v>
      </c>
      <c r="V269" s="325">
        <f t="shared" si="1016"/>
        <v>0.6</v>
      </c>
      <c r="W269" s="203" t="s">
        <v>1411</v>
      </c>
      <c r="X269" s="324">
        <f t="shared" ref="X269" si="1109">IF(S269="No_existen",5*$X$10,Y269*$X$10)</f>
        <v>0.2</v>
      </c>
      <c r="Y269" s="329">
        <f t="shared" si="1018"/>
        <v>4</v>
      </c>
      <c r="Z269" s="206">
        <f t="shared" si="1103"/>
        <v>4</v>
      </c>
      <c r="AA269" s="203" t="s">
        <v>318</v>
      </c>
      <c r="AB269" s="203"/>
      <c r="AC269" s="329">
        <f t="shared" ref="AC269" si="1110">IF(S269="No_existen",5*$AC$10,AD269*$AC$10)</f>
        <v>0.15</v>
      </c>
      <c r="AD269" s="325">
        <f t="shared" si="1020"/>
        <v>1</v>
      </c>
      <c r="AE269" s="202">
        <f t="shared" si="1104"/>
        <v>1</v>
      </c>
      <c r="AF269" s="203" t="s">
        <v>295</v>
      </c>
      <c r="AG269" s="203" t="s">
        <v>1429</v>
      </c>
      <c r="AH269" s="329">
        <f t="shared" ref="AH269" si="1111">IF(S269="No_existen",5*$AH$10,AI269*$AH$10)</f>
        <v>0.1</v>
      </c>
      <c r="AI269" s="325">
        <f t="shared" si="1022"/>
        <v>1</v>
      </c>
      <c r="AJ269" s="202">
        <f t="shared" si="1105"/>
        <v>1</v>
      </c>
      <c r="AK269" s="203" t="s">
        <v>292</v>
      </c>
      <c r="AL269" s="203" t="s">
        <v>306</v>
      </c>
      <c r="AM269" s="329">
        <f t="shared" ref="AM269" si="1112">IF(S269="No_existen",5*$AM$10,AN269*$AM$10)</f>
        <v>0.1</v>
      </c>
      <c r="AN269" s="325">
        <f t="shared" ref="AN269" si="1113">ROUND(AVERAGEIF(AO269:AO271,"&gt;0"),0)</f>
        <v>1</v>
      </c>
      <c r="AO269" s="202">
        <f t="shared" si="1025"/>
        <v>1</v>
      </c>
      <c r="AP269" s="203" t="s">
        <v>614</v>
      </c>
      <c r="AQ269" s="325">
        <f t="shared" ref="AQ269" si="1114">ROUND(AVERAGE(U269,Y269,AD269,AI269,AN269),0)</f>
        <v>2</v>
      </c>
      <c r="AR269" s="325" t="str">
        <f t="shared" ref="AR269" si="1115">IF(AQ269&lt;1.5,"FUERTE",IF(AND(AQ269&gt;=1.5,AQ269&lt;2.5),"ACEPTABLE",IF(AQ269&gt;=5,"INEXISTENTE","DÉBIL")))</f>
        <v>ACEPTABLE</v>
      </c>
      <c r="AS269" s="327">
        <f t="shared" ref="AS269" si="1116">IF(R269=0,0,ROUND((R269*AQ269),0))</f>
        <v>2</v>
      </c>
      <c r="AT269" s="327" t="str">
        <f t="shared" ref="AT269" si="1117">IF(AS269&gt;=36,"GRAVE", IF(AS269&lt;=10, "LEVE", "MODERADO"))</f>
        <v>LEVE</v>
      </c>
      <c r="AU269" s="334" t="s">
        <v>1434</v>
      </c>
      <c r="AV269" s="335">
        <v>0</v>
      </c>
      <c r="AW269" s="203" t="s">
        <v>89</v>
      </c>
      <c r="AX269" s="203"/>
      <c r="AY269" s="130"/>
      <c r="AZ269" s="131"/>
      <c r="BA269" s="207"/>
      <c r="BB269" s="145"/>
      <c r="BC269" s="145"/>
      <c r="BD269" s="145"/>
      <c r="BE269" s="145"/>
      <c r="BF269" s="145"/>
      <c r="BG269" s="145"/>
      <c r="BH269" s="145"/>
    </row>
    <row r="270" spans="1:60" ht="63.75" hidden="1" customHeight="1" x14ac:dyDescent="0.2">
      <c r="A270" s="324"/>
      <c r="B270" s="324"/>
      <c r="C270" s="325"/>
      <c r="D270" s="336"/>
      <c r="E270" s="325"/>
      <c r="F270" s="324"/>
      <c r="G270" s="203"/>
      <c r="H270" s="203"/>
      <c r="I270" s="127"/>
      <c r="J270" s="324"/>
      <c r="K270" s="324"/>
      <c r="L270" s="324"/>
      <c r="M270" s="324"/>
      <c r="N270" s="324"/>
      <c r="O270" s="332"/>
      <c r="P270" s="324"/>
      <c r="Q270" s="332"/>
      <c r="R270" s="332"/>
      <c r="S270" s="128"/>
      <c r="T270" s="129">
        <f t="shared" si="1102"/>
        <v>0</v>
      </c>
      <c r="U270" s="325"/>
      <c r="V270" s="325"/>
      <c r="W270" s="203"/>
      <c r="X270" s="324"/>
      <c r="Y270" s="329"/>
      <c r="Z270" s="206">
        <f t="shared" si="1103"/>
        <v>0</v>
      </c>
      <c r="AA270" s="203"/>
      <c r="AB270" s="203"/>
      <c r="AC270" s="329"/>
      <c r="AD270" s="325"/>
      <c r="AE270" s="202">
        <f t="shared" si="1104"/>
        <v>0</v>
      </c>
      <c r="AF270" s="203"/>
      <c r="AG270" s="203"/>
      <c r="AH270" s="329"/>
      <c r="AI270" s="325"/>
      <c r="AJ270" s="202">
        <f t="shared" si="1105"/>
        <v>0</v>
      </c>
      <c r="AK270" s="203"/>
      <c r="AL270" s="203"/>
      <c r="AM270" s="329"/>
      <c r="AN270" s="325"/>
      <c r="AO270" s="202">
        <f t="shared" si="1025"/>
        <v>0</v>
      </c>
      <c r="AP270" s="203"/>
      <c r="AQ270" s="325"/>
      <c r="AR270" s="325"/>
      <c r="AS270" s="327"/>
      <c r="AT270" s="327"/>
      <c r="AU270" s="334"/>
      <c r="AV270" s="334"/>
      <c r="AW270" s="203" t="s">
        <v>89</v>
      </c>
      <c r="AX270" s="203"/>
      <c r="AY270" s="130"/>
      <c r="AZ270" s="131"/>
      <c r="BA270" s="207"/>
      <c r="BB270" s="145"/>
      <c r="BC270" s="145"/>
      <c r="BD270" s="145"/>
      <c r="BE270" s="145"/>
      <c r="BF270" s="145"/>
      <c r="BG270" s="145"/>
      <c r="BH270" s="145"/>
    </row>
    <row r="271" spans="1:60" ht="63.75" hidden="1" customHeight="1" x14ac:dyDescent="0.2">
      <c r="A271" s="324"/>
      <c r="B271" s="324"/>
      <c r="C271" s="325"/>
      <c r="D271" s="336"/>
      <c r="E271" s="325"/>
      <c r="F271" s="324"/>
      <c r="G271" s="203"/>
      <c r="H271" s="203"/>
      <c r="I271" s="127"/>
      <c r="J271" s="324"/>
      <c r="K271" s="324"/>
      <c r="L271" s="324"/>
      <c r="M271" s="324"/>
      <c r="N271" s="324"/>
      <c r="O271" s="332"/>
      <c r="P271" s="324"/>
      <c r="Q271" s="332"/>
      <c r="R271" s="332"/>
      <c r="S271" s="128"/>
      <c r="T271" s="129">
        <f t="shared" si="1102"/>
        <v>0</v>
      </c>
      <c r="U271" s="325"/>
      <c r="V271" s="325"/>
      <c r="W271" s="203"/>
      <c r="X271" s="324"/>
      <c r="Y271" s="329"/>
      <c r="Z271" s="206">
        <f t="shared" si="1103"/>
        <v>0</v>
      </c>
      <c r="AA271" s="203"/>
      <c r="AB271" s="203"/>
      <c r="AC271" s="329"/>
      <c r="AD271" s="325"/>
      <c r="AE271" s="202">
        <f t="shared" si="1104"/>
        <v>0</v>
      </c>
      <c r="AF271" s="203"/>
      <c r="AG271" s="203"/>
      <c r="AH271" s="329"/>
      <c r="AI271" s="325"/>
      <c r="AJ271" s="202">
        <f t="shared" si="1105"/>
        <v>0</v>
      </c>
      <c r="AK271" s="203"/>
      <c r="AL271" s="203"/>
      <c r="AM271" s="329"/>
      <c r="AN271" s="325"/>
      <c r="AO271" s="202">
        <f t="shared" si="1025"/>
        <v>0</v>
      </c>
      <c r="AP271" s="203"/>
      <c r="AQ271" s="325"/>
      <c r="AR271" s="325"/>
      <c r="AS271" s="327"/>
      <c r="AT271" s="327"/>
      <c r="AU271" s="334"/>
      <c r="AV271" s="334"/>
      <c r="AW271" s="203" t="s">
        <v>89</v>
      </c>
      <c r="AX271" s="203"/>
      <c r="AY271" s="130"/>
      <c r="AZ271" s="131"/>
      <c r="BA271" s="207"/>
      <c r="BB271" s="145"/>
      <c r="BC271" s="145"/>
      <c r="BD271" s="145"/>
      <c r="BE271" s="145"/>
      <c r="BF271" s="145"/>
      <c r="BG271" s="145"/>
      <c r="BH271" s="145"/>
    </row>
    <row r="272" spans="1:60" ht="63.75" customHeight="1" x14ac:dyDescent="0.2">
      <c r="A272" s="324">
        <v>88</v>
      </c>
      <c r="B272" s="324" t="s">
        <v>252</v>
      </c>
      <c r="C272" s="325" t="str">
        <f>+VLOOKUP(B272,$A$568:$B$606,2,0)</f>
        <v>MARCELA BOTERO ARBELAEZ</v>
      </c>
      <c r="D272" s="336" t="s">
        <v>167</v>
      </c>
      <c r="E272" s="325"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324" t="s">
        <v>265</v>
      </c>
      <c r="G272" s="203" t="s">
        <v>260</v>
      </c>
      <c r="H272" s="203" t="s">
        <v>37</v>
      </c>
      <c r="I272" s="127" t="s">
        <v>1379</v>
      </c>
      <c r="J272" s="324" t="s">
        <v>105</v>
      </c>
      <c r="K272" s="324" t="s">
        <v>1392</v>
      </c>
      <c r="L272" s="324" t="s">
        <v>1393</v>
      </c>
      <c r="M272" s="324" t="s">
        <v>1394</v>
      </c>
      <c r="N272" s="324" t="s">
        <v>127</v>
      </c>
      <c r="O272" s="332">
        <f t="shared" ref="O272" si="1118">IF(N272="ALTA",5,IF(N272="MEDIO ALTA",4,IF(N272="MEDIA",3,IF(N272="MEDIO BAJA",2,IF(N272="BAJA",1,0)))))</f>
        <v>1</v>
      </c>
      <c r="P272" s="324" t="s">
        <v>209</v>
      </c>
      <c r="Q272" s="332">
        <f t="shared" ref="Q272" si="1119">IF(P272="ALTO",5,IF(P272="MEDIO-ALTO",4,IF(P272="MEDIO",3,IF(P272="MEDIO-BAJO",2,IF(P272="BAJO",1,0)))))</f>
        <v>4</v>
      </c>
      <c r="R272" s="332">
        <f t="shared" ref="R272" si="1120">Q272*O272</f>
        <v>4</v>
      </c>
      <c r="S272" s="128" t="s">
        <v>315</v>
      </c>
      <c r="T272" s="129">
        <f t="shared" si="1102"/>
        <v>1</v>
      </c>
      <c r="U272" s="325">
        <f t="shared" si="1015"/>
        <v>1</v>
      </c>
      <c r="V272" s="325">
        <f t="shared" si="1016"/>
        <v>0.6</v>
      </c>
      <c r="W272" s="203" t="s">
        <v>1412</v>
      </c>
      <c r="X272" s="324">
        <f t="shared" ref="X272" si="1121">IF(S272="No_existen",5*$X$10,Y272*$X$10)</f>
        <v>0.2</v>
      </c>
      <c r="Y272" s="329">
        <f t="shared" si="1018"/>
        <v>4</v>
      </c>
      <c r="Z272" s="206">
        <f t="shared" si="1103"/>
        <v>4</v>
      </c>
      <c r="AA272" s="203" t="s">
        <v>318</v>
      </c>
      <c r="AB272" s="203"/>
      <c r="AC272" s="329">
        <f t="shared" ref="AC272" si="1122">IF(S272="No_existen",5*$AC$10,AD272*$AC$10)</f>
        <v>0.15</v>
      </c>
      <c r="AD272" s="325">
        <f t="shared" si="1020"/>
        <v>1</v>
      </c>
      <c r="AE272" s="202">
        <f t="shared" si="1104"/>
        <v>1</v>
      </c>
      <c r="AF272" s="203" t="s">
        <v>295</v>
      </c>
      <c r="AG272" s="203" t="s">
        <v>1430</v>
      </c>
      <c r="AH272" s="329">
        <f t="shared" ref="AH272" si="1123">IF(S272="No_existen",5*$AH$10,AI272*$AH$10)</f>
        <v>0.1</v>
      </c>
      <c r="AI272" s="325">
        <f t="shared" si="1022"/>
        <v>1</v>
      </c>
      <c r="AJ272" s="202">
        <f t="shared" si="1105"/>
        <v>1</v>
      </c>
      <c r="AK272" s="203" t="s">
        <v>292</v>
      </c>
      <c r="AL272" s="203" t="s">
        <v>299</v>
      </c>
      <c r="AM272" s="329">
        <f t="shared" ref="AM272" si="1124">IF(S272="No_existen",5*$AM$10,AN272*$AM$10)</f>
        <v>0.1</v>
      </c>
      <c r="AN272" s="325">
        <f t="shared" ref="AN272" si="1125">ROUND(AVERAGEIF(AO272:AO274,"&gt;0"),0)</f>
        <v>1</v>
      </c>
      <c r="AO272" s="202">
        <f t="shared" si="1025"/>
        <v>1</v>
      </c>
      <c r="AP272" s="203" t="s">
        <v>614</v>
      </c>
      <c r="AQ272" s="325">
        <f t="shared" ref="AQ272" si="1126">ROUND(AVERAGE(U272,Y272,AD272,AI272,AN272),0)</f>
        <v>2</v>
      </c>
      <c r="AR272" s="325" t="str">
        <f t="shared" ref="AR272" si="1127">IF(AQ272&lt;1.5,"FUERTE",IF(AND(AQ272&gt;=1.5,AQ272&lt;2.5),"ACEPTABLE",IF(AQ272&gt;=5,"INEXISTENTE","DÉBIL")))</f>
        <v>ACEPTABLE</v>
      </c>
      <c r="AS272" s="327">
        <f t="shared" ref="AS272" si="1128">IF(R272=0,0,ROUND((R272*AQ272),0))</f>
        <v>8</v>
      </c>
      <c r="AT272" s="327" t="str">
        <f t="shared" ref="AT272" si="1129">IF(AS272&gt;=36,"GRAVE", IF(AS272&lt;=10, "LEVE", "MODERADO"))</f>
        <v>LEVE</v>
      </c>
      <c r="AU272" s="334" t="s">
        <v>1175</v>
      </c>
      <c r="AV272" s="335">
        <v>1</v>
      </c>
      <c r="AW272" s="203" t="s">
        <v>89</v>
      </c>
      <c r="AX272" s="203"/>
      <c r="AY272" s="130"/>
      <c r="AZ272" s="131"/>
      <c r="BA272" s="207"/>
      <c r="BB272" s="145"/>
      <c r="BC272" s="145"/>
      <c r="BD272" s="145"/>
      <c r="BE272" s="145"/>
      <c r="BF272" s="145"/>
      <c r="BG272" s="145"/>
      <c r="BH272" s="145"/>
    </row>
    <row r="273" spans="1:60" ht="63.75" hidden="1" customHeight="1" x14ac:dyDescent="0.2">
      <c r="A273" s="324"/>
      <c r="B273" s="324"/>
      <c r="C273" s="325"/>
      <c r="D273" s="336"/>
      <c r="E273" s="325"/>
      <c r="F273" s="324"/>
      <c r="G273" s="203"/>
      <c r="H273" s="203"/>
      <c r="I273" s="127"/>
      <c r="J273" s="324"/>
      <c r="K273" s="324"/>
      <c r="L273" s="324"/>
      <c r="M273" s="324"/>
      <c r="N273" s="324"/>
      <c r="O273" s="332"/>
      <c r="P273" s="324"/>
      <c r="Q273" s="332"/>
      <c r="R273" s="332"/>
      <c r="S273" s="128"/>
      <c r="T273" s="129">
        <f t="shared" si="1102"/>
        <v>0</v>
      </c>
      <c r="U273" s="325"/>
      <c r="V273" s="325"/>
      <c r="W273" s="203"/>
      <c r="X273" s="324"/>
      <c r="Y273" s="329"/>
      <c r="Z273" s="206">
        <f t="shared" si="1103"/>
        <v>0</v>
      </c>
      <c r="AA273" s="203"/>
      <c r="AB273" s="203"/>
      <c r="AC273" s="329"/>
      <c r="AD273" s="325"/>
      <c r="AE273" s="202">
        <f t="shared" si="1104"/>
        <v>0</v>
      </c>
      <c r="AF273" s="203"/>
      <c r="AG273" s="203"/>
      <c r="AH273" s="329"/>
      <c r="AI273" s="325"/>
      <c r="AJ273" s="202">
        <f t="shared" si="1105"/>
        <v>0</v>
      </c>
      <c r="AK273" s="203"/>
      <c r="AL273" s="203"/>
      <c r="AM273" s="329"/>
      <c r="AN273" s="325"/>
      <c r="AO273" s="202">
        <f t="shared" si="1025"/>
        <v>0</v>
      </c>
      <c r="AP273" s="203"/>
      <c r="AQ273" s="325"/>
      <c r="AR273" s="325"/>
      <c r="AS273" s="327"/>
      <c r="AT273" s="327"/>
      <c r="AU273" s="334"/>
      <c r="AV273" s="334"/>
      <c r="AW273" s="203" t="s">
        <v>89</v>
      </c>
      <c r="AX273" s="203"/>
      <c r="AY273" s="130"/>
      <c r="AZ273" s="131"/>
      <c r="BA273" s="207"/>
      <c r="BB273" s="145"/>
      <c r="BC273" s="145"/>
      <c r="BD273" s="145"/>
      <c r="BE273" s="145"/>
      <c r="BF273" s="145"/>
      <c r="BG273" s="145"/>
      <c r="BH273" s="145"/>
    </row>
    <row r="274" spans="1:60" ht="63.75" hidden="1" customHeight="1" x14ac:dyDescent="0.2">
      <c r="A274" s="324"/>
      <c r="B274" s="324"/>
      <c r="C274" s="325"/>
      <c r="D274" s="336"/>
      <c r="E274" s="325"/>
      <c r="F274" s="324"/>
      <c r="G274" s="203"/>
      <c r="H274" s="203"/>
      <c r="I274" s="127"/>
      <c r="J274" s="324"/>
      <c r="K274" s="324"/>
      <c r="L274" s="324"/>
      <c r="M274" s="324"/>
      <c r="N274" s="324"/>
      <c r="O274" s="332"/>
      <c r="P274" s="324"/>
      <c r="Q274" s="332"/>
      <c r="R274" s="332"/>
      <c r="S274" s="128"/>
      <c r="T274" s="129">
        <f t="shared" si="1102"/>
        <v>0</v>
      </c>
      <c r="U274" s="325"/>
      <c r="V274" s="325"/>
      <c r="W274" s="203"/>
      <c r="X274" s="324"/>
      <c r="Y274" s="329"/>
      <c r="Z274" s="206">
        <f t="shared" si="1103"/>
        <v>0</v>
      </c>
      <c r="AA274" s="203"/>
      <c r="AB274" s="203"/>
      <c r="AC274" s="329"/>
      <c r="AD274" s="325"/>
      <c r="AE274" s="202">
        <f t="shared" si="1104"/>
        <v>0</v>
      </c>
      <c r="AF274" s="203"/>
      <c r="AG274" s="203"/>
      <c r="AH274" s="329"/>
      <c r="AI274" s="325"/>
      <c r="AJ274" s="202">
        <f t="shared" si="1105"/>
        <v>0</v>
      </c>
      <c r="AK274" s="203"/>
      <c r="AL274" s="203"/>
      <c r="AM274" s="329"/>
      <c r="AN274" s="325"/>
      <c r="AO274" s="202">
        <f t="shared" si="1025"/>
        <v>0</v>
      </c>
      <c r="AP274" s="203"/>
      <c r="AQ274" s="325"/>
      <c r="AR274" s="325"/>
      <c r="AS274" s="327"/>
      <c r="AT274" s="327"/>
      <c r="AU274" s="334"/>
      <c r="AV274" s="334"/>
      <c r="AW274" s="203" t="s">
        <v>89</v>
      </c>
      <c r="AX274" s="203"/>
      <c r="AY274" s="130"/>
      <c r="AZ274" s="131"/>
      <c r="BA274" s="207"/>
      <c r="BB274" s="145"/>
      <c r="BC274" s="145"/>
      <c r="BD274" s="145"/>
      <c r="BE274" s="145"/>
      <c r="BF274" s="145"/>
      <c r="BG274" s="145"/>
      <c r="BH274" s="145"/>
    </row>
    <row r="275" spans="1:60" ht="63.75" customHeight="1" x14ac:dyDescent="0.2">
      <c r="A275" s="324">
        <v>89</v>
      </c>
      <c r="B275" s="324" t="s">
        <v>252</v>
      </c>
      <c r="C275" s="325" t="str">
        <f>+VLOOKUP(B275,$A$568:$B$606,2,0)</f>
        <v>MARCELA BOTERO ARBELAEZ</v>
      </c>
      <c r="D275" s="336" t="s">
        <v>167</v>
      </c>
      <c r="E275" s="325"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324" t="s">
        <v>265</v>
      </c>
      <c r="G275" s="203" t="s">
        <v>260</v>
      </c>
      <c r="H275" s="203" t="s">
        <v>37</v>
      </c>
      <c r="I275" s="127" t="s">
        <v>1137</v>
      </c>
      <c r="J275" s="324" t="s">
        <v>105</v>
      </c>
      <c r="K275" s="337" t="s">
        <v>1195</v>
      </c>
      <c r="L275" s="337" t="s">
        <v>1395</v>
      </c>
      <c r="M275" s="337" t="s">
        <v>1147</v>
      </c>
      <c r="N275" s="324" t="s">
        <v>127</v>
      </c>
      <c r="O275" s="332">
        <f t="shared" ref="O275" si="1130">IF(N275="ALTA",5,IF(N275="MEDIO ALTA",4,IF(N275="MEDIA",3,IF(N275="MEDIO BAJA",2,IF(N275="BAJA",1,0)))))</f>
        <v>1</v>
      </c>
      <c r="P275" s="324" t="s">
        <v>209</v>
      </c>
      <c r="Q275" s="332">
        <f t="shared" ref="Q275" si="1131">IF(P275="ALTO",5,IF(P275="MEDIO-ALTO",4,IF(P275="MEDIO",3,IF(P275="MEDIO-BAJO",2,IF(P275="BAJO",1,0)))))</f>
        <v>4</v>
      </c>
      <c r="R275" s="332">
        <f t="shared" ref="R275" si="1132">Q275*O275</f>
        <v>4</v>
      </c>
      <c r="S275" s="128" t="s">
        <v>315</v>
      </c>
      <c r="T275" s="129">
        <f t="shared" si="1102"/>
        <v>1</v>
      </c>
      <c r="U275" s="325">
        <f t="shared" si="1015"/>
        <v>1</v>
      </c>
      <c r="V275" s="325">
        <f t="shared" si="1016"/>
        <v>0.6</v>
      </c>
      <c r="W275" s="203" t="s">
        <v>1413</v>
      </c>
      <c r="X275" s="324">
        <f t="shared" ref="X275" si="1133">IF(S275="No_existen",5*$X$10,Y275*$X$10)</f>
        <v>0.2</v>
      </c>
      <c r="Y275" s="329">
        <f t="shared" si="1018"/>
        <v>4</v>
      </c>
      <c r="Z275" s="206">
        <f t="shared" si="1103"/>
        <v>4</v>
      </c>
      <c r="AA275" s="203" t="s">
        <v>318</v>
      </c>
      <c r="AB275" s="203"/>
      <c r="AC275" s="329">
        <f t="shared" ref="AC275" si="1134">IF(S275="No_existen",5*$AC$10,AD275*$AC$10)</f>
        <v>0.15</v>
      </c>
      <c r="AD275" s="325">
        <f t="shared" si="1020"/>
        <v>1</v>
      </c>
      <c r="AE275" s="202">
        <f t="shared" si="1104"/>
        <v>1</v>
      </c>
      <c r="AF275" s="203" t="s">
        <v>295</v>
      </c>
      <c r="AG275" s="203" t="s">
        <v>1430</v>
      </c>
      <c r="AH275" s="329">
        <f t="shared" ref="AH275" si="1135">IF(S275="No_existen",5*$AH$10,AI275*$AH$10)</f>
        <v>0.1</v>
      </c>
      <c r="AI275" s="325">
        <f t="shared" si="1022"/>
        <v>1</v>
      </c>
      <c r="AJ275" s="202">
        <f t="shared" si="1105"/>
        <v>1</v>
      </c>
      <c r="AK275" s="203" t="s">
        <v>292</v>
      </c>
      <c r="AL275" s="203" t="s">
        <v>301</v>
      </c>
      <c r="AM275" s="329">
        <f t="shared" ref="AM275" si="1136">IF(S275="No_existen",5*$AM$10,AN275*$AM$10)</f>
        <v>0.1</v>
      </c>
      <c r="AN275" s="325">
        <f t="shared" ref="AN275" si="1137">ROUND(AVERAGEIF(AO275:AO277,"&gt;0"),0)</f>
        <v>1</v>
      </c>
      <c r="AO275" s="202">
        <f t="shared" si="1025"/>
        <v>1</v>
      </c>
      <c r="AP275" s="203" t="s">
        <v>614</v>
      </c>
      <c r="AQ275" s="325">
        <f t="shared" ref="AQ275" si="1138">ROUND(AVERAGE(U275,Y275,AD275,AI275,AN275),0)</f>
        <v>2</v>
      </c>
      <c r="AR275" s="325" t="str">
        <f t="shared" ref="AR275" si="1139">IF(AQ275&lt;1.5,"FUERTE",IF(AND(AQ275&gt;=1.5,AQ275&lt;2.5),"ACEPTABLE",IF(AQ275&gt;=5,"INEXISTENTE","DÉBIL")))</f>
        <v>ACEPTABLE</v>
      </c>
      <c r="AS275" s="327">
        <f t="shared" ref="AS275" si="1140">IF(R275=0,0,ROUND((R275*AQ275),0))</f>
        <v>8</v>
      </c>
      <c r="AT275" s="327" t="str">
        <f t="shared" ref="AT275" si="1141">IF(AS275&gt;=36,"GRAVE", IF(AS275&lt;=10, "LEVE", "MODERADO"))</f>
        <v>LEVE</v>
      </c>
      <c r="AU275" s="334" t="s">
        <v>1435</v>
      </c>
      <c r="AV275" s="335">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324"/>
      <c r="B276" s="324"/>
      <c r="C276" s="325"/>
      <c r="D276" s="336"/>
      <c r="E276" s="325"/>
      <c r="F276" s="324"/>
      <c r="G276" s="203"/>
      <c r="H276" s="203"/>
      <c r="I276" s="127"/>
      <c r="J276" s="324"/>
      <c r="K276" s="337"/>
      <c r="L276" s="337"/>
      <c r="M276" s="337"/>
      <c r="N276" s="324"/>
      <c r="O276" s="332"/>
      <c r="P276" s="324"/>
      <c r="Q276" s="332"/>
      <c r="R276" s="332"/>
      <c r="S276" s="128" t="s">
        <v>315</v>
      </c>
      <c r="T276" s="129">
        <f t="shared" si="1102"/>
        <v>1</v>
      </c>
      <c r="U276" s="325"/>
      <c r="V276" s="325"/>
      <c r="W276" s="203" t="s">
        <v>1414</v>
      </c>
      <c r="X276" s="324"/>
      <c r="Y276" s="329"/>
      <c r="Z276" s="206">
        <f t="shared" si="1103"/>
        <v>4</v>
      </c>
      <c r="AA276" s="203" t="s">
        <v>318</v>
      </c>
      <c r="AB276" s="203"/>
      <c r="AC276" s="329"/>
      <c r="AD276" s="325"/>
      <c r="AE276" s="202">
        <f t="shared" si="1104"/>
        <v>1</v>
      </c>
      <c r="AF276" s="203" t="s">
        <v>295</v>
      </c>
      <c r="AG276" s="203" t="s">
        <v>1430</v>
      </c>
      <c r="AH276" s="329"/>
      <c r="AI276" s="325"/>
      <c r="AJ276" s="202">
        <f t="shared" si="1105"/>
        <v>1</v>
      </c>
      <c r="AK276" s="203" t="s">
        <v>292</v>
      </c>
      <c r="AL276" s="203" t="s">
        <v>307</v>
      </c>
      <c r="AM276" s="329"/>
      <c r="AN276" s="325"/>
      <c r="AO276" s="202">
        <f t="shared" si="1025"/>
        <v>1</v>
      </c>
      <c r="AP276" s="203" t="s">
        <v>614</v>
      </c>
      <c r="AQ276" s="325"/>
      <c r="AR276" s="325"/>
      <c r="AS276" s="327"/>
      <c r="AT276" s="327"/>
      <c r="AU276" s="334"/>
      <c r="AV276" s="334"/>
      <c r="AW276" s="203"/>
      <c r="AX276" s="203"/>
      <c r="AY276" s="130"/>
      <c r="AZ276" s="131"/>
      <c r="BA276" s="207"/>
      <c r="BB276" s="145"/>
      <c r="BC276" s="145"/>
      <c r="BD276" s="145"/>
      <c r="BE276" s="145"/>
      <c r="BF276" s="145"/>
      <c r="BG276" s="145"/>
      <c r="BH276" s="145"/>
    </row>
    <row r="277" spans="1:60" ht="63.75" hidden="1" customHeight="1" x14ac:dyDescent="0.2">
      <c r="A277" s="324"/>
      <c r="B277" s="324"/>
      <c r="C277" s="325"/>
      <c r="D277" s="336"/>
      <c r="E277" s="325"/>
      <c r="F277" s="324"/>
      <c r="G277" s="203"/>
      <c r="H277" s="203"/>
      <c r="I277" s="127"/>
      <c r="J277" s="324"/>
      <c r="K277" s="337"/>
      <c r="L277" s="337"/>
      <c r="M277" s="337"/>
      <c r="N277" s="324"/>
      <c r="O277" s="332"/>
      <c r="P277" s="324"/>
      <c r="Q277" s="332"/>
      <c r="R277" s="332"/>
      <c r="S277" s="128"/>
      <c r="T277" s="129">
        <f t="shared" si="1102"/>
        <v>0</v>
      </c>
      <c r="U277" s="325"/>
      <c r="V277" s="325"/>
      <c r="W277" s="203"/>
      <c r="X277" s="324"/>
      <c r="Y277" s="329"/>
      <c r="Z277" s="206">
        <f t="shared" si="1103"/>
        <v>0</v>
      </c>
      <c r="AA277" s="203"/>
      <c r="AB277" s="203"/>
      <c r="AC277" s="329"/>
      <c r="AD277" s="325"/>
      <c r="AE277" s="202">
        <f t="shared" si="1104"/>
        <v>0</v>
      </c>
      <c r="AF277" s="203"/>
      <c r="AG277" s="203"/>
      <c r="AH277" s="329"/>
      <c r="AI277" s="325"/>
      <c r="AJ277" s="202">
        <f t="shared" si="1105"/>
        <v>0</v>
      </c>
      <c r="AK277" s="203"/>
      <c r="AL277" s="203"/>
      <c r="AM277" s="329"/>
      <c r="AN277" s="325"/>
      <c r="AO277" s="202">
        <f t="shared" si="1025"/>
        <v>0</v>
      </c>
      <c r="AP277" s="203"/>
      <c r="AQ277" s="325"/>
      <c r="AR277" s="325"/>
      <c r="AS277" s="327"/>
      <c r="AT277" s="327"/>
      <c r="AU277" s="334"/>
      <c r="AV277" s="334"/>
      <c r="AW277" s="203"/>
      <c r="AX277" s="203"/>
      <c r="AY277" s="130"/>
      <c r="AZ277" s="131"/>
      <c r="BA277" s="207"/>
      <c r="BB277" s="145"/>
      <c r="BC277" s="145"/>
      <c r="BD277" s="145"/>
      <c r="BE277" s="145"/>
      <c r="BF277" s="145"/>
      <c r="BG277" s="145"/>
      <c r="BH277" s="145"/>
    </row>
    <row r="278" spans="1:60" ht="63.75" customHeight="1" x14ac:dyDescent="0.2">
      <c r="A278" s="324">
        <v>90</v>
      </c>
      <c r="B278" s="324" t="s">
        <v>252</v>
      </c>
      <c r="C278" s="325" t="str">
        <f>+VLOOKUP(B278,$A$568:$B$606,2,0)</f>
        <v>MARCELA BOTERO ARBELAEZ</v>
      </c>
      <c r="D278" s="336" t="s">
        <v>167</v>
      </c>
      <c r="E278" s="325"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324" t="s">
        <v>265</v>
      </c>
      <c r="G278" s="203" t="s">
        <v>260</v>
      </c>
      <c r="H278" s="203" t="s">
        <v>37</v>
      </c>
      <c r="I278" s="127" t="s">
        <v>1380</v>
      </c>
      <c r="J278" s="324" t="s">
        <v>105</v>
      </c>
      <c r="K278" s="324" t="s">
        <v>1396</v>
      </c>
      <c r="L278" s="324" t="s">
        <v>1397</v>
      </c>
      <c r="M278" s="324" t="s">
        <v>1147</v>
      </c>
      <c r="N278" s="324" t="s">
        <v>147</v>
      </c>
      <c r="O278" s="332">
        <f t="shared" ref="O278" si="1142">IF(N278="ALTA",5,IF(N278="MEDIO ALTA",4,IF(N278="MEDIA",3,IF(N278="MEDIO BAJA",2,IF(N278="BAJA",1,0)))))</f>
        <v>2</v>
      </c>
      <c r="P278" s="324" t="s">
        <v>209</v>
      </c>
      <c r="Q278" s="332">
        <f t="shared" ref="Q278" si="1143">IF(P278="ALTO",5,IF(P278="MEDIO-ALTO",4,IF(P278="MEDIO",3,IF(P278="MEDIO-BAJO",2,IF(P278="BAJO",1,0)))))</f>
        <v>4</v>
      </c>
      <c r="R278" s="332">
        <f t="shared" ref="R278" si="1144">Q278*O278</f>
        <v>8</v>
      </c>
      <c r="S278" s="128" t="s">
        <v>315</v>
      </c>
      <c r="T278" s="129">
        <f t="shared" si="1102"/>
        <v>1</v>
      </c>
      <c r="U278" s="325">
        <f t="shared" si="1015"/>
        <v>1</v>
      </c>
      <c r="V278" s="325">
        <f t="shared" si="1016"/>
        <v>0.6</v>
      </c>
      <c r="W278" s="203" t="s">
        <v>1415</v>
      </c>
      <c r="X278" s="324">
        <f t="shared" ref="X278" si="1145">IF(S278="No_existen",5*$X$10,Y278*$X$10)</f>
        <v>0.2</v>
      </c>
      <c r="Y278" s="329">
        <f t="shared" si="1018"/>
        <v>4</v>
      </c>
      <c r="Z278" s="206">
        <f t="shared" si="1103"/>
        <v>4</v>
      </c>
      <c r="AA278" s="203" t="s">
        <v>318</v>
      </c>
      <c r="AB278" s="203"/>
      <c r="AC278" s="329">
        <f t="shared" ref="AC278" si="1146">IF(S278="No_existen",5*$AC$10,AD278*$AC$10)</f>
        <v>0.15</v>
      </c>
      <c r="AD278" s="325">
        <f t="shared" si="1020"/>
        <v>1</v>
      </c>
      <c r="AE278" s="202">
        <f t="shared" si="1104"/>
        <v>1</v>
      </c>
      <c r="AF278" s="203" t="s">
        <v>295</v>
      </c>
      <c r="AG278" s="203" t="s">
        <v>1430</v>
      </c>
      <c r="AH278" s="329">
        <f t="shared" ref="AH278" si="1147">IF(S278="No_existen",5*$AH$10,AI278*$AH$10)</f>
        <v>0.1</v>
      </c>
      <c r="AI278" s="325">
        <f t="shared" si="1022"/>
        <v>1</v>
      </c>
      <c r="AJ278" s="202">
        <f t="shared" si="1105"/>
        <v>1</v>
      </c>
      <c r="AK278" s="203" t="s">
        <v>292</v>
      </c>
      <c r="AL278" s="203" t="s">
        <v>307</v>
      </c>
      <c r="AM278" s="329">
        <f t="shared" ref="AM278" si="1148">IF(S278="No_existen",5*$AM$10,AN278*$AM$10)</f>
        <v>0.1</v>
      </c>
      <c r="AN278" s="325">
        <f t="shared" ref="AN278" si="1149">ROUND(AVERAGEIF(AO278:AO280,"&gt;0"),0)</f>
        <v>1</v>
      </c>
      <c r="AO278" s="202">
        <f t="shared" si="1025"/>
        <v>1</v>
      </c>
      <c r="AP278" s="203" t="s">
        <v>614</v>
      </c>
      <c r="AQ278" s="325">
        <f t="shared" ref="AQ278" si="1150">ROUND(AVERAGE(U278,Y278,AD278,AI278,AN278),0)</f>
        <v>2</v>
      </c>
      <c r="AR278" s="325" t="str">
        <f t="shared" ref="AR278" si="1151">IF(AQ278&lt;1.5,"FUERTE",IF(AND(AQ278&gt;=1.5,AQ278&lt;2.5),"ACEPTABLE",IF(AQ278&gt;=5,"INEXISTENTE","DÉBIL")))</f>
        <v>ACEPTABLE</v>
      </c>
      <c r="AS278" s="327">
        <f t="shared" ref="AS278" si="1152">IF(R278=0,0,ROUND((R278*AQ278),0))</f>
        <v>16</v>
      </c>
      <c r="AT278" s="327" t="str">
        <f t="shared" ref="AT278" si="1153">IF(AS278&gt;=36,"GRAVE", IF(AS278&lt;=10, "LEVE", "MODERADO"))</f>
        <v>MODERADO</v>
      </c>
      <c r="AU278" s="334" t="s">
        <v>1436</v>
      </c>
      <c r="AV278" s="335">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324"/>
      <c r="B279" s="324"/>
      <c r="C279" s="325"/>
      <c r="D279" s="336"/>
      <c r="E279" s="325"/>
      <c r="F279" s="324"/>
      <c r="G279" s="203"/>
      <c r="H279" s="203"/>
      <c r="I279" s="127"/>
      <c r="J279" s="324"/>
      <c r="K279" s="324"/>
      <c r="L279" s="324"/>
      <c r="M279" s="324"/>
      <c r="N279" s="324"/>
      <c r="O279" s="332"/>
      <c r="P279" s="324"/>
      <c r="Q279" s="332"/>
      <c r="R279" s="332"/>
      <c r="S279" s="128" t="s">
        <v>315</v>
      </c>
      <c r="T279" s="129">
        <f t="shared" si="1102"/>
        <v>1</v>
      </c>
      <c r="U279" s="325"/>
      <c r="V279" s="325"/>
      <c r="W279" s="203" t="s">
        <v>1416</v>
      </c>
      <c r="X279" s="324"/>
      <c r="Y279" s="329"/>
      <c r="Z279" s="206">
        <f t="shared" si="1103"/>
        <v>4</v>
      </c>
      <c r="AA279" s="203" t="s">
        <v>318</v>
      </c>
      <c r="AB279" s="203"/>
      <c r="AC279" s="329"/>
      <c r="AD279" s="325"/>
      <c r="AE279" s="202">
        <f t="shared" si="1104"/>
        <v>1</v>
      </c>
      <c r="AF279" s="203" t="s">
        <v>295</v>
      </c>
      <c r="AG279" s="203" t="s">
        <v>1430</v>
      </c>
      <c r="AH279" s="329"/>
      <c r="AI279" s="325"/>
      <c r="AJ279" s="202">
        <f t="shared" si="1105"/>
        <v>1</v>
      </c>
      <c r="AK279" s="203" t="s">
        <v>292</v>
      </c>
      <c r="AL279" s="203" t="s">
        <v>307</v>
      </c>
      <c r="AM279" s="329"/>
      <c r="AN279" s="325"/>
      <c r="AO279" s="202">
        <f t="shared" si="1025"/>
        <v>1</v>
      </c>
      <c r="AP279" s="203" t="s">
        <v>614</v>
      </c>
      <c r="AQ279" s="325"/>
      <c r="AR279" s="325"/>
      <c r="AS279" s="327"/>
      <c r="AT279" s="327"/>
      <c r="AU279" s="334"/>
      <c r="AV279" s="334"/>
      <c r="AW279" s="203"/>
      <c r="AX279" s="203"/>
      <c r="AY279" s="130"/>
      <c r="AZ279" s="131"/>
      <c r="BA279" s="207"/>
      <c r="BB279" s="145"/>
      <c r="BC279" s="145"/>
      <c r="BD279" s="145"/>
      <c r="BE279" s="145"/>
      <c r="BF279" s="145"/>
      <c r="BG279" s="145"/>
      <c r="BH279" s="145"/>
    </row>
    <row r="280" spans="1:60" ht="63.75" hidden="1" customHeight="1" x14ac:dyDescent="0.2">
      <c r="A280" s="324"/>
      <c r="B280" s="324"/>
      <c r="C280" s="325"/>
      <c r="D280" s="336"/>
      <c r="E280" s="325"/>
      <c r="F280" s="324"/>
      <c r="G280" s="203"/>
      <c r="H280" s="203"/>
      <c r="I280" s="127"/>
      <c r="J280" s="324"/>
      <c r="K280" s="324"/>
      <c r="L280" s="324"/>
      <c r="M280" s="324"/>
      <c r="N280" s="324"/>
      <c r="O280" s="332"/>
      <c r="P280" s="324"/>
      <c r="Q280" s="332"/>
      <c r="R280" s="332"/>
      <c r="S280" s="128" t="s">
        <v>315</v>
      </c>
      <c r="T280" s="129">
        <f t="shared" si="1102"/>
        <v>1</v>
      </c>
      <c r="U280" s="325"/>
      <c r="V280" s="325"/>
      <c r="W280" s="203" t="s">
        <v>1417</v>
      </c>
      <c r="X280" s="324"/>
      <c r="Y280" s="329"/>
      <c r="Z280" s="206">
        <f t="shared" si="1103"/>
        <v>4</v>
      </c>
      <c r="AA280" s="203" t="s">
        <v>318</v>
      </c>
      <c r="AB280" s="203"/>
      <c r="AC280" s="329"/>
      <c r="AD280" s="325"/>
      <c r="AE280" s="202">
        <f t="shared" si="1104"/>
        <v>1</v>
      </c>
      <c r="AF280" s="203" t="s">
        <v>295</v>
      </c>
      <c r="AG280" s="203" t="s">
        <v>1430</v>
      </c>
      <c r="AH280" s="329"/>
      <c r="AI280" s="325"/>
      <c r="AJ280" s="202">
        <f t="shared" si="1105"/>
        <v>1</v>
      </c>
      <c r="AK280" s="203" t="s">
        <v>292</v>
      </c>
      <c r="AL280" s="203" t="s">
        <v>307</v>
      </c>
      <c r="AM280" s="329"/>
      <c r="AN280" s="325"/>
      <c r="AO280" s="202">
        <f t="shared" si="1025"/>
        <v>1</v>
      </c>
      <c r="AP280" s="203" t="s">
        <v>614</v>
      </c>
      <c r="AQ280" s="325"/>
      <c r="AR280" s="325"/>
      <c r="AS280" s="327"/>
      <c r="AT280" s="327"/>
      <c r="AU280" s="334"/>
      <c r="AV280" s="334"/>
      <c r="AW280" s="203"/>
      <c r="AX280" s="203"/>
      <c r="AY280" s="130"/>
      <c r="AZ280" s="131"/>
      <c r="BA280" s="207"/>
      <c r="BB280" s="145"/>
      <c r="BC280" s="145"/>
      <c r="BD280" s="145"/>
      <c r="BE280" s="145"/>
      <c r="BF280" s="145"/>
      <c r="BG280" s="145"/>
      <c r="BH280" s="145"/>
    </row>
    <row r="281" spans="1:60" ht="63.75" customHeight="1" x14ac:dyDescent="0.2">
      <c r="A281" s="324">
        <v>91</v>
      </c>
      <c r="B281" s="324" t="s">
        <v>252</v>
      </c>
      <c r="C281" s="325" t="str">
        <f>+VLOOKUP(B281,$A$568:$B$606,2,0)</f>
        <v>MARCELA BOTERO ARBELAEZ</v>
      </c>
      <c r="D281" s="336" t="s">
        <v>167</v>
      </c>
      <c r="E281" s="325"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324" t="s">
        <v>265</v>
      </c>
      <c r="G281" s="203" t="s">
        <v>260</v>
      </c>
      <c r="H281" s="203" t="s">
        <v>37</v>
      </c>
      <c r="I281" s="127" t="s">
        <v>1381</v>
      </c>
      <c r="J281" s="324" t="s">
        <v>105</v>
      </c>
      <c r="K281" s="324" t="s">
        <v>1398</v>
      </c>
      <c r="L281" s="324" t="s">
        <v>1399</v>
      </c>
      <c r="M281" s="324" t="s">
        <v>1400</v>
      </c>
      <c r="N281" s="324" t="s">
        <v>147</v>
      </c>
      <c r="O281" s="332">
        <f t="shared" ref="O281" si="1154">IF(N281="ALTA",5,IF(N281="MEDIO ALTA",4,IF(N281="MEDIA",3,IF(N281="MEDIO BAJA",2,IF(N281="BAJA",1,0)))))</f>
        <v>2</v>
      </c>
      <c r="P281" s="324" t="s">
        <v>209</v>
      </c>
      <c r="Q281" s="332">
        <f t="shared" ref="Q281" si="1155">IF(P281="ALTO",5,IF(P281="MEDIO-ALTO",4,IF(P281="MEDIO",3,IF(P281="MEDIO-BAJO",2,IF(P281="BAJO",1,0)))))</f>
        <v>4</v>
      </c>
      <c r="R281" s="332">
        <f t="shared" ref="R281" si="1156">Q281*O281</f>
        <v>8</v>
      </c>
      <c r="S281" s="128" t="s">
        <v>315</v>
      </c>
      <c r="T281" s="129">
        <f t="shared" si="1102"/>
        <v>1</v>
      </c>
      <c r="U281" s="325">
        <f t="shared" ref="U281" si="1157">ROUND(AVERAGEIF(T281:T283,"&gt;0"),0)</f>
        <v>1</v>
      </c>
      <c r="V281" s="325">
        <f t="shared" ref="V281" si="1158">U281*0.6</f>
        <v>0.6</v>
      </c>
      <c r="W281" s="203" t="s">
        <v>1418</v>
      </c>
      <c r="X281" s="324">
        <f t="shared" ref="X281" si="1159">IF(S281="No_existen",5*$X$10,Y281*$X$10)</f>
        <v>0.2</v>
      </c>
      <c r="Y281" s="329">
        <f t="shared" ref="Y281" si="1160">ROUND(AVERAGEIF(Z281:Z283,"&gt;0"),0)</f>
        <v>4</v>
      </c>
      <c r="Z281" s="206">
        <f t="shared" si="1103"/>
        <v>4</v>
      </c>
      <c r="AA281" s="203" t="s">
        <v>318</v>
      </c>
      <c r="AB281" s="203"/>
      <c r="AC281" s="329">
        <f t="shared" ref="AC281" si="1161">IF(S281="No_existen",5*$AC$10,AD281*$AC$10)</f>
        <v>0.15</v>
      </c>
      <c r="AD281" s="325">
        <f t="shared" ref="AD281" si="1162">ROUND(AVERAGEIF(AE281:AE283,"&gt;0"),0)</f>
        <v>1</v>
      </c>
      <c r="AE281" s="202">
        <f t="shared" si="1104"/>
        <v>1</v>
      </c>
      <c r="AF281" s="203" t="s">
        <v>295</v>
      </c>
      <c r="AG281" s="203" t="s">
        <v>1430</v>
      </c>
      <c r="AH281" s="329">
        <f t="shared" ref="AH281" si="1163">IF(S281="No_existen",5*$AH$10,AI281*$AH$10)</f>
        <v>0.1</v>
      </c>
      <c r="AI281" s="325">
        <f t="shared" ref="AI281" si="1164">ROUND(AVERAGEIF(AJ281:AJ283,"&gt;0"),0)</f>
        <v>1</v>
      </c>
      <c r="AJ281" s="202">
        <f t="shared" si="1105"/>
        <v>1</v>
      </c>
      <c r="AK281" s="203" t="s">
        <v>292</v>
      </c>
      <c r="AL281" s="203" t="s">
        <v>307</v>
      </c>
      <c r="AM281" s="329">
        <f t="shared" ref="AM281" si="1165">IF(S281="No_existen",5*$AM$10,AN281*$AM$10)</f>
        <v>0.1</v>
      </c>
      <c r="AN281" s="325">
        <f t="shared" ref="AN281" si="1166">ROUND(AVERAGEIF(AO281:AO283,"&gt;0"),0)</f>
        <v>1</v>
      </c>
      <c r="AO281" s="202">
        <f t="shared" ref="AO281:AO283" si="1167">IF(AP281="Preventivo",1,IF(AP281="Detectivo",4, IF(S281="No_existen",5,0)))</f>
        <v>1</v>
      </c>
      <c r="AP281" s="203" t="s">
        <v>614</v>
      </c>
      <c r="AQ281" s="325">
        <f t="shared" ref="AQ281" si="1168">ROUND(AVERAGE(U281,Y281,AD281,AI281,AN281),0)</f>
        <v>2</v>
      </c>
      <c r="AR281" s="325" t="str">
        <f t="shared" ref="AR281" si="1169">IF(AQ281&lt;1.5,"FUERTE",IF(AND(AQ281&gt;=1.5,AQ281&lt;2.5),"ACEPTABLE",IF(AQ281&gt;=5,"INEXISTENTE","DÉBIL")))</f>
        <v>ACEPTABLE</v>
      </c>
      <c r="AS281" s="327">
        <f t="shared" ref="AS281" si="1170">IF(R281=0,0,ROUND((R281*AQ281),0))</f>
        <v>16</v>
      </c>
      <c r="AT281" s="327" t="str">
        <f t="shared" ref="AT281" si="1171">IF(AS281&gt;=36,"GRAVE", IF(AS281&lt;=10, "LEVE", "MODERADO"))</f>
        <v>MODERADO</v>
      </c>
      <c r="AU281" s="334" t="s">
        <v>1437</v>
      </c>
      <c r="AV281" s="335">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324"/>
      <c r="B282" s="324"/>
      <c r="C282" s="325"/>
      <c r="D282" s="336"/>
      <c r="E282" s="325"/>
      <c r="F282" s="324"/>
      <c r="G282" s="203"/>
      <c r="H282" s="203"/>
      <c r="I282" s="127"/>
      <c r="J282" s="324"/>
      <c r="K282" s="324"/>
      <c r="L282" s="324"/>
      <c r="M282" s="324"/>
      <c r="N282" s="324"/>
      <c r="O282" s="332"/>
      <c r="P282" s="324"/>
      <c r="Q282" s="332"/>
      <c r="R282" s="332"/>
      <c r="S282" s="128" t="s">
        <v>315</v>
      </c>
      <c r="T282" s="129">
        <f t="shared" si="1102"/>
        <v>1</v>
      </c>
      <c r="U282" s="325"/>
      <c r="V282" s="325"/>
      <c r="W282" s="203" t="s">
        <v>1419</v>
      </c>
      <c r="X282" s="324"/>
      <c r="Y282" s="329"/>
      <c r="Z282" s="206">
        <f t="shared" si="1103"/>
        <v>4</v>
      </c>
      <c r="AA282" s="203" t="s">
        <v>318</v>
      </c>
      <c r="AB282" s="203"/>
      <c r="AC282" s="329"/>
      <c r="AD282" s="325"/>
      <c r="AE282" s="202">
        <f t="shared" si="1104"/>
        <v>1</v>
      </c>
      <c r="AF282" s="203" t="s">
        <v>295</v>
      </c>
      <c r="AG282" s="203" t="s">
        <v>1430</v>
      </c>
      <c r="AH282" s="329"/>
      <c r="AI282" s="325"/>
      <c r="AJ282" s="202">
        <f t="shared" si="1105"/>
        <v>1</v>
      </c>
      <c r="AK282" s="203" t="s">
        <v>292</v>
      </c>
      <c r="AL282" s="203" t="s">
        <v>307</v>
      </c>
      <c r="AM282" s="329"/>
      <c r="AN282" s="325"/>
      <c r="AO282" s="202">
        <f t="shared" si="1167"/>
        <v>1</v>
      </c>
      <c r="AP282" s="203" t="s">
        <v>614</v>
      </c>
      <c r="AQ282" s="325"/>
      <c r="AR282" s="325"/>
      <c r="AS282" s="327"/>
      <c r="AT282" s="327"/>
      <c r="AU282" s="334"/>
      <c r="AV282" s="334"/>
      <c r="AW282" s="203"/>
      <c r="AX282" s="203"/>
      <c r="AY282" s="130"/>
      <c r="AZ282" s="131"/>
      <c r="BA282" s="207"/>
      <c r="BB282" s="145"/>
      <c r="BC282" s="145"/>
      <c r="BD282" s="145"/>
      <c r="BE282" s="145"/>
      <c r="BF282" s="145"/>
      <c r="BG282" s="145"/>
      <c r="BH282" s="145"/>
    </row>
    <row r="283" spans="1:60" ht="63.75" hidden="1" customHeight="1" x14ac:dyDescent="0.2">
      <c r="A283" s="324"/>
      <c r="B283" s="324"/>
      <c r="C283" s="325"/>
      <c r="D283" s="336"/>
      <c r="E283" s="325"/>
      <c r="F283" s="324"/>
      <c r="G283" s="203"/>
      <c r="H283" s="203"/>
      <c r="I283" s="127"/>
      <c r="J283" s="324"/>
      <c r="K283" s="324"/>
      <c r="L283" s="324"/>
      <c r="M283" s="324"/>
      <c r="N283" s="324"/>
      <c r="O283" s="332"/>
      <c r="P283" s="324"/>
      <c r="Q283" s="332"/>
      <c r="R283" s="332"/>
      <c r="S283" s="128"/>
      <c r="T283" s="129">
        <f t="shared" si="1102"/>
        <v>0</v>
      </c>
      <c r="U283" s="325"/>
      <c r="V283" s="325"/>
      <c r="W283" s="203"/>
      <c r="X283" s="324"/>
      <c r="Y283" s="329"/>
      <c r="Z283" s="206">
        <f t="shared" si="1103"/>
        <v>0</v>
      </c>
      <c r="AA283" s="203"/>
      <c r="AB283" s="203"/>
      <c r="AC283" s="329"/>
      <c r="AD283" s="325"/>
      <c r="AE283" s="202">
        <f t="shared" si="1104"/>
        <v>0</v>
      </c>
      <c r="AF283" s="203"/>
      <c r="AG283" s="203"/>
      <c r="AH283" s="329"/>
      <c r="AI283" s="325"/>
      <c r="AJ283" s="202">
        <f t="shared" si="1105"/>
        <v>0</v>
      </c>
      <c r="AK283" s="203"/>
      <c r="AL283" s="203"/>
      <c r="AM283" s="329"/>
      <c r="AN283" s="325"/>
      <c r="AO283" s="202">
        <f t="shared" si="1167"/>
        <v>0</v>
      </c>
      <c r="AP283" s="203"/>
      <c r="AQ283" s="325"/>
      <c r="AR283" s="325"/>
      <c r="AS283" s="327"/>
      <c r="AT283" s="327"/>
      <c r="AU283" s="334"/>
      <c r="AV283" s="334"/>
      <c r="AW283" s="203"/>
      <c r="AX283" s="203"/>
      <c r="AY283" s="130"/>
      <c r="AZ283" s="131"/>
      <c r="BA283" s="207"/>
      <c r="BB283" s="145"/>
      <c r="BC283" s="145"/>
      <c r="BD283" s="145"/>
      <c r="BE283" s="145"/>
      <c r="BF283" s="145"/>
      <c r="BG283" s="145"/>
      <c r="BH283" s="145"/>
    </row>
    <row r="284" spans="1:60" ht="63.75" customHeight="1" x14ac:dyDescent="0.2">
      <c r="A284" s="324">
        <v>92</v>
      </c>
      <c r="B284" s="324" t="s">
        <v>252</v>
      </c>
      <c r="C284" s="325" t="str">
        <f>+VLOOKUP(B284,$A$568:$B$606,2,0)</f>
        <v>MARCELA BOTERO ARBELAEZ</v>
      </c>
      <c r="D284" s="336" t="s">
        <v>167</v>
      </c>
      <c r="E284" s="325"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324" t="s">
        <v>265</v>
      </c>
      <c r="G284" s="203" t="s">
        <v>260</v>
      </c>
      <c r="H284" s="203" t="s">
        <v>37</v>
      </c>
      <c r="I284" s="127" t="s">
        <v>1382</v>
      </c>
      <c r="J284" s="324" t="s">
        <v>105</v>
      </c>
      <c r="K284" s="324" t="s">
        <v>1206</v>
      </c>
      <c r="L284" s="324" t="s">
        <v>1401</v>
      </c>
      <c r="M284" s="324" t="s">
        <v>1400</v>
      </c>
      <c r="N284" s="324" t="s">
        <v>147</v>
      </c>
      <c r="O284" s="332">
        <f t="shared" ref="O284" si="1172">IF(N284="ALTA",5,IF(N284="MEDIO ALTA",4,IF(N284="MEDIA",3,IF(N284="MEDIO BAJA",2,IF(N284="BAJA",1,0)))))</f>
        <v>2</v>
      </c>
      <c r="P284" s="324" t="s">
        <v>209</v>
      </c>
      <c r="Q284" s="332">
        <f t="shared" ref="Q284" si="1173">IF(P284="ALTO",5,IF(P284="MEDIO-ALTO",4,IF(P284="MEDIO",3,IF(P284="MEDIO-BAJO",2,IF(P284="BAJO",1,0)))))</f>
        <v>4</v>
      </c>
      <c r="R284" s="332">
        <f t="shared" ref="R284" si="1174">Q284*O284</f>
        <v>8</v>
      </c>
      <c r="S284" s="128" t="s">
        <v>315</v>
      </c>
      <c r="T284" s="129">
        <f t="shared" si="1102"/>
        <v>1</v>
      </c>
      <c r="U284" s="325">
        <f t="shared" ref="U284" si="1175">ROUND(AVERAGEIF(T284:T286,"&gt;0"),0)</f>
        <v>1</v>
      </c>
      <c r="V284" s="325">
        <f t="shared" ref="V284" si="1176">U284*0.6</f>
        <v>0.6</v>
      </c>
      <c r="W284" s="203" t="s">
        <v>1420</v>
      </c>
      <c r="X284" s="324">
        <f t="shared" ref="X284" si="1177">IF(S284="No_existen",5*$X$10,Y284*$X$10)</f>
        <v>0.2</v>
      </c>
      <c r="Y284" s="329">
        <f t="shared" ref="Y284" si="1178">ROUND(AVERAGEIF(Z284:Z286,"&gt;0"),0)</f>
        <v>4</v>
      </c>
      <c r="Z284" s="206">
        <f t="shared" si="1103"/>
        <v>4</v>
      </c>
      <c r="AA284" s="203" t="s">
        <v>318</v>
      </c>
      <c r="AB284" s="203"/>
      <c r="AC284" s="329">
        <f t="shared" ref="AC284" si="1179">IF(S284="No_existen",5*$AC$10,AD284*$AC$10)</f>
        <v>0.15</v>
      </c>
      <c r="AD284" s="325">
        <f t="shared" ref="AD284" si="1180">ROUND(AVERAGEIF(AE284:AE286,"&gt;0"),0)</f>
        <v>1</v>
      </c>
      <c r="AE284" s="202">
        <f t="shared" si="1104"/>
        <v>1</v>
      </c>
      <c r="AF284" s="203" t="s">
        <v>295</v>
      </c>
      <c r="AG284" s="203" t="s">
        <v>1430</v>
      </c>
      <c r="AH284" s="329">
        <f t="shared" ref="AH284" si="1181">IF(S284="No_existen",5*$AH$10,AI284*$AH$10)</f>
        <v>0.1</v>
      </c>
      <c r="AI284" s="325">
        <f t="shared" ref="AI284" si="1182">ROUND(AVERAGEIF(AJ284:AJ286,"&gt;0"),0)</f>
        <v>1</v>
      </c>
      <c r="AJ284" s="202">
        <f t="shared" si="1105"/>
        <v>1</v>
      </c>
      <c r="AK284" s="203" t="s">
        <v>292</v>
      </c>
      <c r="AL284" s="203" t="s">
        <v>307</v>
      </c>
      <c r="AM284" s="329">
        <f t="shared" ref="AM284" si="1183">IF(S284="No_existen",5*$AM$10,AN284*$AM$10)</f>
        <v>0.1</v>
      </c>
      <c r="AN284" s="325">
        <f t="shared" ref="AN284" si="1184">ROUND(AVERAGEIF(AO284:AO286,"&gt;0"),0)</f>
        <v>1</v>
      </c>
      <c r="AO284" s="202">
        <f t="shared" ref="AO284:AO304" si="1185">IF(AP284="Preventivo",1,IF(AP284="Detectivo",4, IF(S284="No_existen",5,0)))</f>
        <v>1</v>
      </c>
      <c r="AP284" s="203" t="s">
        <v>614</v>
      </c>
      <c r="AQ284" s="325">
        <f t="shared" ref="AQ284" si="1186">ROUND(AVERAGE(U284,Y284,AD284,AI284,AN284),0)</f>
        <v>2</v>
      </c>
      <c r="AR284" s="325" t="str">
        <f t="shared" ref="AR284" si="1187">IF(AQ284&lt;1.5,"FUERTE",IF(AND(AQ284&gt;=1.5,AQ284&lt;2.5),"ACEPTABLE",IF(AQ284&gt;=5,"INEXISTENTE","DÉBIL")))</f>
        <v>ACEPTABLE</v>
      </c>
      <c r="AS284" s="327">
        <f t="shared" ref="AS284" si="1188">IF(R284=0,0,ROUND((R284*AQ284),0))</f>
        <v>16</v>
      </c>
      <c r="AT284" s="327" t="str">
        <f t="shared" ref="AT284" si="1189">IF(AS284&gt;=36,"GRAVE", IF(AS284&lt;=10, "LEVE", "MODERADO"))</f>
        <v>MODERADO</v>
      </c>
      <c r="AU284" s="334" t="s">
        <v>1438</v>
      </c>
      <c r="AV284" s="335">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324"/>
      <c r="B285" s="324"/>
      <c r="C285" s="325"/>
      <c r="D285" s="336"/>
      <c r="E285" s="325"/>
      <c r="F285" s="324"/>
      <c r="G285" s="203"/>
      <c r="H285" s="203"/>
      <c r="I285" s="127"/>
      <c r="J285" s="324"/>
      <c r="K285" s="324"/>
      <c r="L285" s="324"/>
      <c r="M285" s="324"/>
      <c r="N285" s="324"/>
      <c r="O285" s="332"/>
      <c r="P285" s="324"/>
      <c r="Q285" s="332"/>
      <c r="R285" s="332"/>
      <c r="S285" s="128" t="s">
        <v>315</v>
      </c>
      <c r="T285" s="129">
        <f t="shared" si="1102"/>
        <v>1</v>
      </c>
      <c r="U285" s="325"/>
      <c r="V285" s="325"/>
      <c r="W285" s="203" t="s">
        <v>1421</v>
      </c>
      <c r="X285" s="324"/>
      <c r="Y285" s="329"/>
      <c r="Z285" s="206">
        <f t="shared" si="1103"/>
        <v>4</v>
      </c>
      <c r="AA285" s="203" t="s">
        <v>318</v>
      </c>
      <c r="AB285" s="203"/>
      <c r="AC285" s="329"/>
      <c r="AD285" s="325"/>
      <c r="AE285" s="202">
        <f t="shared" si="1104"/>
        <v>1</v>
      </c>
      <c r="AF285" s="203" t="s">
        <v>295</v>
      </c>
      <c r="AG285" s="203" t="s">
        <v>1430</v>
      </c>
      <c r="AH285" s="329"/>
      <c r="AI285" s="325"/>
      <c r="AJ285" s="202">
        <f t="shared" si="1105"/>
        <v>1</v>
      </c>
      <c r="AK285" s="203" t="s">
        <v>292</v>
      </c>
      <c r="AL285" s="203" t="s">
        <v>307</v>
      </c>
      <c r="AM285" s="329"/>
      <c r="AN285" s="325"/>
      <c r="AO285" s="202">
        <f t="shared" si="1185"/>
        <v>1</v>
      </c>
      <c r="AP285" s="203" t="s">
        <v>614</v>
      </c>
      <c r="AQ285" s="325"/>
      <c r="AR285" s="325"/>
      <c r="AS285" s="327"/>
      <c r="AT285" s="327"/>
      <c r="AU285" s="334"/>
      <c r="AV285" s="334"/>
      <c r="AW285" s="203"/>
      <c r="AX285" s="203"/>
      <c r="AY285" s="130"/>
      <c r="AZ285" s="131"/>
      <c r="BA285" s="207"/>
      <c r="BB285" s="145"/>
      <c r="BC285" s="145"/>
      <c r="BD285" s="145"/>
      <c r="BE285" s="145"/>
      <c r="BF285" s="145"/>
      <c r="BG285" s="145"/>
      <c r="BH285" s="145"/>
    </row>
    <row r="286" spans="1:60" ht="63.75" hidden="1" customHeight="1" x14ac:dyDescent="0.2">
      <c r="A286" s="324"/>
      <c r="B286" s="324"/>
      <c r="C286" s="325"/>
      <c r="D286" s="336"/>
      <c r="E286" s="325"/>
      <c r="F286" s="324"/>
      <c r="G286" s="203"/>
      <c r="H286" s="203"/>
      <c r="I286" s="127"/>
      <c r="J286" s="324"/>
      <c r="K286" s="324"/>
      <c r="L286" s="324"/>
      <c r="M286" s="324"/>
      <c r="N286" s="324"/>
      <c r="O286" s="332"/>
      <c r="P286" s="324"/>
      <c r="Q286" s="332"/>
      <c r="R286" s="332"/>
      <c r="S286" s="128"/>
      <c r="T286" s="129">
        <f t="shared" si="1102"/>
        <v>0</v>
      </c>
      <c r="U286" s="325"/>
      <c r="V286" s="325"/>
      <c r="W286" s="203"/>
      <c r="X286" s="324"/>
      <c r="Y286" s="329"/>
      <c r="Z286" s="206">
        <f t="shared" si="1103"/>
        <v>0</v>
      </c>
      <c r="AA286" s="203"/>
      <c r="AB286" s="203"/>
      <c r="AC286" s="329"/>
      <c r="AD286" s="325"/>
      <c r="AE286" s="202">
        <f t="shared" si="1104"/>
        <v>0</v>
      </c>
      <c r="AF286" s="203"/>
      <c r="AG286" s="203"/>
      <c r="AH286" s="329"/>
      <c r="AI286" s="325"/>
      <c r="AJ286" s="202">
        <f t="shared" si="1105"/>
        <v>0</v>
      </c>
      <c r="AK286" s="203"/>
      <c r="AL286" s="203"/>
      <c r="AM286" s="329"/>
      <c r="AN286" s="325"/>
      <c r="AO286" s="202">
        <f t="shared" si="1185"/>
        <v>0</v>
      </c>
      <c r="AP286" s="203"/>
      <c r="AQ286" s="325"/>
      <c r="AR286" s="325"/>
      <c r="AS286" s="327"/>
      <c r="AT286" s="327"/>
      <c r="AU286" s="334"/>
      <c r="AV286" s="334"/>
      <c r="AW286" s="203"/>
      <c r="AX286" s="203"/>
      <c r="AY286" s="130"/>
      <c r="AZ286" s="131"/>
      <c r="BA286" s="207"/>
      <c r="BB286" s="145"/>
      <c r="BC286" s="145"/>
      <c r="BD286" s="145"/>
      <c r="BE286" s="145"/>
      <c r="BF286" s="145"/>
      <c r="BG286" s="145"/>
      <c r="BH286" s="145"/>
    </row>
    <row r="287" spans="1:60" ht="63.75" customHeight="1" x14ac:dyDescent="0.2">
      <c r="A287" s="324">
        <v>93</v>
      </c>
      <c r="B287" s="324" t="s">
        <v>252</v>
      </c>
      <c r="C287" s="325" t="str">
        <f>+VLOOKUP(B287,$A$568:$B$606,2,0)</f>
        <v>MARCELA BOTERO ARBELAEZ</v>
      </c>
      <c r="D287" s="336" t="s">
        <v>167</v>
      </c>
      <c r="E287" s="325"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324" t="s">
        <v>265</v>
      </c>
      <c r="G287" s="203" t="s">
        <v>260</v>
      </c>
      <c r="H287" s="203" t="s">
        <v>37</v>
      </c>
      <c r="I287" s="127" t="s">
        <v>1383</v>
      </c>
      <c r="J287" s="324" t="s">
        <v>111</v>
      </c>
      <c r="K287" s="324" t="s">
        <v>1402</v>
      </c>
      <c r="L287" s="324" t="s">
        <v>1403</v>
      </c>
      <c r="M287" s="324" t="s">
        <v>1159</v>
      </c>
      <c r="N287" s="324" t="s">
        <v>127</v>
      </c>
      <c r="O287" s="332">
        <f t="shared" ref="O287" si="1190">IF(N287="ALTA",5,IF(N287="MEDIO ALTA",4,IF(N287="MEDIA",3,IF(N287="MEDIO BAJA",2,IF(N287="BAJA",1,0)))))</f>
        <v>1</v>
      </c>
      <c r="P287" s="324" t="s">
        <v>139</v>
      </c>
      <c r="Q287" s="332">
        <f t="shared" ref="Q287" si="1191">IF(P287="ALTO",5,IF(P287="MEDIO-ALTO",4,IF(P287="MEDIO",3,IF(P287="MEDIO-BAJO",2,IF(P287="BAJO",1,0)))))</f>
        <v>5</v>
      </c>
      <c r="R287" s="332">
        <f t="shared" ref="R287" si="1192">Q287*O287</f>
        <v>5</v>
      </c>
      <c r="S287" s="128" t="s">
        <v>315</v>
      </c>
      <c r="T287" s="129">
        <f t="shared" si="1102"/>
        <v>1</v>
      </c>
      <c r="U287" s="325">
        <f t="shared" ref="U287" si="1193">ROUND(AVERAGEIF(T287:T289,"&gt;0"),0)</f>
        <v>1</v>
      </c>
      <c r="V287" s="325">
        <f t="shared" ref="V287" si="1194">U287*0.6</f>
        <v>0.6</v>
      </c>
      <c r="W287" s="203" t="s">
        <v>1412</v>
      </c>
      <c r="X287" s="324">
        <f t="shared" ref="X287" si="1195">IF(S287="No_existen",5*$X$10,Y287*$X$10)</f>
        <v>0.2</v>
      </c>
      <c r="Y287" s="329">
        <f t="shared" ref="Y287" si="1196">ROUND(AVERAGEIF(Z287:Z289,"&gt;0"),0)</f>
        <v>4</v>
      </c>
      <c r="Z287" s="206">
        <f t="shared" si="1103"/>
        <v>4</v>
      </c>
      <c r="AA287" s="203" t="s">
        <v>318</v>
      </c>
      <c r="AB287" s="203"/>
      <c r="AC287" s="329">
        <f t="shared" ref="AC287" si="1197">IF(S287="No_existen",5*$AC$10,AD287*$AC$10)</f>
        <v>0.15</v>
      </c>
      <c r="AD287" s="325">
        <f t="shared" ref="AD287" si="1198">ROUND(AVERAGEIF(AE287:AE289,"&gt;0"),0)</f>
        <v>1</v>
      </c>
      <c r="AE287" s="202">
        <f t="shared" si="1104"/>
        <v>1</v>
      </c>
      <c r="AF287" s="203" t="s">
        <v>295</v>
      </c>
      <c r="AG287" s="203" t="s">
        <v>1430</v>
      </c>
      <c r="AH287" s="329">
        <f t="shared" ref="AH287" si="1199">IF(S287="No_existen",5*$AH$10,AI287*$AH$10)</f>
        <v>0.1</v>
      </c>
      <c r="AI287" s="325">
        <f t="shared" ref="AI287" si="1200">ROUND(AVERAGEIF(AJ287:AJ289,"&gt;0"),0)</f>
        <v>1</v>
      </c>
      <c r="AJ287" s="202">
        <f t="shared" si="1105"/>
        <v>1</v>
      </c>
      <c r="AK287" s="203" t="s">
        <v>292</v>
      </c>
      <c r="AL287" s="203" t="s">
        <v>301</v>
      </c>
      <c r="AM287" s="329">
        <f t="shared" ref="AM287" si="1201">IF(S287="No_existen",5*$AM$10,AN287*$AM$10)</f>
        <v>0.1</v>
      </c>
      <c r="AN287" s="325">
        <f t="shared" ref="AN287" si="1202">ROUND(AVERAGEIF(AO287:AO289,"&gt;0"),0)</f>
        <v>1</v>
      </c>
      <c r="AO287" s="202">
        <f t="shared" si="1185"/>
        <v>1</v>
      </c>
      <c r="AP287" s="203" t="s">
        <v>614</v>
      </c>
      <c r="AQ287" s="325">
        <f t="shared" ref="AQ287" si="1203">ROUND(AVERAGE(U287,Y287,AD287,AI287,AN287),0)</f>
        <v>2</v>
      </c>
      <c r="AR287" s="325" t="str">
        <f t="shared" ref="AR287" si="1204">IF(AQ287&lt;1.5,"FUERTE",IF(AND(AQ287&gt;=1.5,AQ287&lt;2.5),"ACEPTABLE",IF(AQ287&gt;=5,"INEXISTENTE","DÉBIL")))</f>
        <v>ACEPTABLE</v>
      </c>
      <c r="AS287" s="327">
        <f t="shared" ref="AS287" si="1205">IF(R287=0,0,ROUND((R287*AQ287),0))</f>
        <v>10</v>
      </c>
      <c r="AT287" s="327" t="str">
        <f t="shared" ref="AT287" si="1206">IF(AS287&gt;=36,"GRAVE", IF(AS287&lt;=10, "LEVE", "MODERADO"))</f>
        <v>LEVE</v>
      </c>
      <c r="AU287" s="334" t="s">
        <v>1439</v>
      </c>
      <c r="AV287" s="335">
        <v>0</v>
      </c>
      <c r="AW287" s="203" t="s">
        <v>89</v>
      </c>
      <c r="AX287" s="203"/>
      <c r="AY287" s="130"/>
      <c r="AZ287" s="131"/>
      <c r="BA287" s="207"/>
      <c r="BB287" s="145"/>
      <c r="BC287" s="145"/>
      <c r="BD287" s="145"/>
      <c r="BE287" s="145"/>
      <c r="BF287" s="145"/>
      <c r="BG287" s="145"/>
      <c r="BH287" s="145"/>
    </row>
    <row r="288" spans="1:60" ht="63.75" hidden="1" customHeight="1" x14ac:dyDescent="0.2">
      <c r="A288" s="324"/>
      <c r="B288" s="324"/>
      <c r="C288" s="325"/>
      <c r="D288" s="336"/>
      <c r="E288" s="325"/>
      <c r="F288" s="324"/>
      <c r="G288" s="203"/>
      <c r="H288" s="203"/>
      <c r="I288" s="127"/>
      <c r="J288" s="324"/>
      <c r="K288" s="324"/>
      <c r="L288" s="324"/>
      <c r="M288" s="324"/>
      <c r="N288" s="324"/>
      <c r="O288" s="332"/>
      <c r="P288" s="324"/>
      <c r="Q288" s="332"/>
      <c r="R288" s="332"/>
      <c r="S288" s="128" t="s">
        <v>315</v>
      </c>
      <c r="T288" s="129">
        <f t="shared" si="1102"/>
        <v>1</v>
      </c>
      <c r="U288" s="325"/>
      <c r="V288" s="325"/>
      <c r="W288" s="203" t="s">
        <v>1422</v>
      </c>
      <c r="X288" s="324"/>
      <c r="Y288" s="329"/>
      <c r="Z288" s="206">
        <f t="shared" si="1103"/>
        <v>4</v>
      </c>
      <c r="AA288" s="203" t="s">
        <v>318</v>
      </c>
      <c r="AB288" s="203"/>
      <c r="AC288" s="329"/>
      <c r="AD288" s="325"/>
      <c r="AE288" s="202">
        <f t="shared" si="1104"/>
        <v>1</v>
      </c>
      <c r="AF288" s="203" t="s">
        <v>295</v>
      </c>
      <c r="AG288" s="203" t="s">
        <v>1430</v>
      </c>
      <c r="AH288" s="329"/>
      <c r="AI288" s="325"/>
      <c r="AJ288" s="202">
        <f t="shared" si="1105"/>
        <v>1</v>
      </c>
      <c r="AK288" s="203" t="s">
        <v>292</v>
      </c>
      <c r="AL288" s="203" t="s">
        <v>299</v>
      </c>
      <c r="AM288" s="329"/>
      <c r="AN288" s="325"/>
      <c r="AO288" s="202">
        <f t="shared" si="1185"/>
        <v>1</v>
      </c>
      <c r="AP288" s="203" t="s">
        <v>614</v>
      </c>
      <c r="AQ288" s="325"/>
      <c r="AR288" s="325"/>
      <c r="AS288" s="327"/>
      <c r="AT288" s="327"/>
      <c r="AU288" s="334"/>
      <c r="AV288" s="334"/>
      <c r="AW288" s="203" t="s">
        <v>89</v>
      </c>
      <c r="AX288" s="203"/>
      <c r="AY288" s="130"/>
      <c r="AZ288" s="131"/>
      <c r="BA288" s="207"/>
      <c r="BB288" s="145"/>
      <c r="BC288" s="145"/>
      <c r="BD288" s="145"/>
      <c r="BE288" s="145"/>
      <c r="BF288" s="145"/>
      <c r="BG288" s="145"/>
      <c r="BH288" s="145"/>
    </row>
    <row r="289" spans="1:60" ht="63.75" hidden="1" customHeight="1" x14ac:dyDescent="0.2">
      <c r="A289" s="324"/>
      <c r="B289" s="324"/>
      <c r="C289" s="325"/>
      <c r="D289" s="336"/>
      <c r="E289" s="325"/>
      <c r="F289" s="324"/>
      <c r="G289" s="203"/>
      <c r="H289" s="203"/>
      <c r="I289" s="127"/>
      <c r="J289" s="324"/>
      <c r="K289" s="324"/>
      <c r="L289" s="324"/>
      <c r="M289" s="324"/>
      <c r="N289" s="324"/>
      <c r="O289" s="332"/>
      <c r="P289" s="324"/>
      <c r="Q289" s="332"/>
      <c r="R289" s="332"/>
      <c r="S289" s="128" t="s">
        <v>315</v>
      </c>
      <c r="T289" s="129">
        <f t="shared" si="1102"/>
        <v>1</v>
      </c>
      <c r="U289" s="325"/>
      <c r="V289" s="325"/>
      <c r="W289" s="203" t="s">
        <v>1423</v>
      </c>
      <c r="X289" s="324"/>
      <c r="Y289" s="329"/>
      <c r="Z289" s="206">
        <f t="shared" si="1103"/>
        <v>4</v>
      </c>
      <c r="AA289" s="203" t="s">
        <v>318</v>
      </c>
      <c r="AB289" s="203"/>
      <c r="AC289" s="329"/>
      <c r="AD289" s="325"/>
      <c r="AE289" s="202">
        <f t="shared" si="1104"/>
        <v>1</v>
      </c>
      <c r="AF289" s="203" t="s">
        <v>295</v>
      </c>
      <c r="AG289" s="203" t="s">
        <v>1430</v>
      </c>
      <c r="AH289" s="329"/>
      <c r="AI289" s="325"/>
      <c r="AJ289" s="202">
        <f t="shared" si="1105"/>
        <v>1</v>
      </c>
      <c r="AK289" s="203" t="s">
        <v>292</v>
      </c>
      <c r="AL289" s="203" t="s">
        <v>300</v>
      </c>
      <c r="AM289" s="329"/>
      <c r="AN289" s="325"/>
      <c r="AO289" s="202">
        <f t="shared" si="1185"/>
        <v>1</v>
      </c>
      <c r="AP289" s="203" t="s">
        <v>614</v>
      </c>
      <c r="AQ289" s="325"/>
      <c r="AR289" s="325"/>
      <c r="AS289" s="327"/>
      <c r="AT289" s="327"/>
      <c r="AU289" s="334"/>
      <c r="AV289" s="334"/>
      <c r="AW289" s="203" t="s">
        <v>89</v>
      </c>
      <c r="AX289" s="203"/>
      <c r="AY289" s="130"/>
      <c r="AZ289" s="131"/>
      <c r="BA289" s="207"/>
      <c r="BB289" s="145"/>
      <c r="BC289" s="145"/>
      <c r="BD289" s="145"/>
      <c r="BE289" s="145"/>
      <c r="BF289" s="145"/>
      <c r="BG289" s="145"/>
      <c r="BH289" s="145"/>
    </row>
    <row r="290" spans="1:60" ht="63.75" customHeight="1" x14ac:dyDescent="0.2">
      <c r="A290" s="324">
        <v>94</v>
      </c>
      <c r="B290" s="324" t="s">
        <v>252</v>
      </c>
      <c r="C290" s="325" t="str">
        <f>+VLOOKUP(B290,$A$568:$B$606,2,0)</f>
        <v>MARCELA BOTERO ARBELAEZ</v>
      </c>
      <c r="D290" s="336" t="s">
        <v>167</v>
      </c>
      <c r="E290" s="325"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324" t="s">
        <v>265</v>
      </c>
      <c r="G290" s="203" t="s">
        <v>260</v>
      </c>
      <c r="H290" s="203" t="s">
        <v>38</v>
      </c>
      <c r="I290" s="127" t="s">
        <v>1384</v>
      </c>
      <c r="J290" s="324" t="s">
        <v>105</v>
      </c>
      <c r="K290" s="324" t="s">
        <v>1404</v>
      </c>
      <c r="L290" s="324" t="s">
        <v>1405</v>
      </c>
      <c r="M290" s="324" t="s">
        <v>1406</v>
      </c>
      <c r="N290" s="324" t="s">
        <v>104</v>
      </c>
      <c r="O290" s="332">
        <f t="shared" ref="O290" si="1207">IF(N290="ALTA",5,IF(N290="MEDIO ALTA",4,IF(N290="MEDIA",3,IF(N290="MEDIO BAJA",2,IF(N290="BAJA",1,0)))))</f>
        <v>3</v>
      </c>
      <c r="P290" s="324" t="s">
        <v>139</v>
      </c>
      <c r="Q290" s="332">
        <f t="shared" ref="Q290" si="1208">IF(P290="ALTO",5,IF(P290="MEDIO-ALTO",4,IF(P290="MEDIO",3,IF(P290="MEDIO-BAJO",2,IF(P290="BAJO",1,0)))))</f>
        <v>5</v>
      </c>
      <c r="R290" s="332">
        <f t="shared" ref="R290" si="1209">Q290*O290</f>
        <v>15</v>
      </c>
      <c r="S290" s="128" t="s">
        <v>386</v>
      </c>
      <c r="T290" s="129">
        <f t="shared" si="1102"/>
        <v>4</v>
      </c>
      <c r="U290" s="325">
        <f t="shared" ref="U290" si="1210">ROUND(AVERAGEIF(T290:T292,"&gt;0"),0)</f>
        <v>4</v>
      </c>
      <c r="V290" s="325">
        <f t="shared" ref="V290" si="1211">U290*0.6</f>
        <v>2.4</v>
      </c>
      <c r="W290" s="203" t="s">
        <v>1424</v>
      </c>
      <c r="X290" s="324">
        <f t="shared" ref="X290" si="1212">IF(S290="No_existen",5*$X$10,Y290*$X$10)</f>
        <v>0.2</v>
      </c>
      <c r="Y290" s="329">
        <f t="shared" ref="Y290" si="1213">ROUND(AVERAGEIF(Z290:Z292,"&gt;0"),0)</f>
        <v>4</v>
      </c>
      <c r="Z290" s="206">
        <f t="shared" si="1103"/>
        <v>4</v>
      </c>
      <c r="AA290" s="203" t="s">
        <v>318</v>
      </c>
      <c r="AB290" s="203"/>
      <c r="AC290" s="329">
        <f t="shared" ref="AC290" si="1214">IF(S290="No_existen",5*$AC$10,AD290*$AC$10)</f>
        <v>0.15</v>
      </c>
      <c r="AD290" s="325">
        <f t="shared" ref="AD290" si="1215">ROUND(AVERAGEIF(AE290:AE292,"&gt;0"),0)</f>
        <v>1</v>
      </c>
      <c r="AE290" s="202">
        <f t="shared" si="1104"/>
        <v>1</v>
      </c>
      <c r="AF290" s="203" t="s">
        <v>295</v>
      </c>
      <c r="AG290" s="203" t="s">
        <v>1431</v>
      </c>
      <c r="AH290" s="329">
        <f t="shared" ref="AH290" si="1216">IF(S290="No_existen",5*$AH$10,AI290*$AH$10)</f>
        <v>0.1</v>
      </c>
      <c r="AI290" s="325">
        <f t="shared" ref="AI290" si="1217">ROUND(AVERAGEIF(AJ290:AJ292,"&gt;0"),0)</f>
        <v>1</v>
      </c>
      <c r="AJ290" s="202">
        <f t="shared" si="1105"/>
        <v>1</v>
      </c>
      <c r="AK290" s="203" t="s">
        <v>292</v>
      </c>
      <c r="AL290" s="203" t="s">
        <v>299</v>
      </c>
      <c r="AM290" s="329">
        <f t="shared" ref="AM290" si="1218">IF(S290="No_existen",5*$AM$10,AN290*$AM$10)</f>
        <v>0.1</v>
      </c>
      <c r="AN290" s="325">
        <f t="shared" ref="AN290" si="1219">ROUND(AVERAGEIF(AO290:AO292,"&gt;0"),0)</f>
        <v>1</v>
      </c>
      <c r="AO290" s="202">
        <f t="shared" si="1185"/>
        <v>1</v>
      </c>
      <c r="AP290" s="203" t="s">
        <v>614</v>
      </c>
      <c r="AQ290" s="325">
        <f t="shared" ref="AQ290" si="1220">ROUND(AVERAGE(U290,Y290,AD290,AI290,AN290),0)</f>
        <v>2</v>
      </c>
      <c r="AR290" s="325" t="str">
        <f t="shared" ref="AR290" si="1221">IF(AQ290&lt;1.5,"FUERTE",IF(AND(AQ290&gt;=1.5,AQ290&lt;2.5),"ACEPTABLE",IF(AQ290&gt;=5,"INEXISTENTE","DÉBIL")))</f>
        <v>ACEPTABLE</v>
      </c>
      <c r="AS290" s="327">
        <f t="shared" ref="AS290" si="1222">IF(R290=0,0,ROUND((R290*AQ290),0))</f>
        <v>30</v>
      </c>
      <c r="AT290" s="327" t="str">
        <f t="shared" ref="AT290" si="1223">IF(AS290&gt;=36,"GRAVE", IF(AS290&lt;=10, "LEVE", "MODERADO"))</f>
        <v>MODERADO</v>
      </c>
      <c r="AU290" s="334" t="s">
        <v>1440</v>
      </c>
      <c r="AV290" s="335">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324"/>
      <c r="B291" s="324"/>
      <c r="C291" s="325"/>
      <c r="D291" s="336"/>
      <c r="E291" s="325"/>
      <c r="F291" s="324"/>
      <c r="G291" s="203"/>
      <c r="H291" s="203"/>
      <c r="I291" s="127"/>
      <c r="J291" s="324"/>
      <c r="K291" s="324"/>
      <c r="L291" s="324"/>
      <c r="M291" s="324"/>
      <c r="N291" s="324"/>
      <c r="O291" s="332"/>
      <c r="P291" s="324"/>
      <c r="Q291" s="332"/>
      <c r="R291" s="332"/>
      <c r="S291" s="128"/>
      <c r="T291" s="129">
        <f t="shared" si="1102"/>
        <v>0</v>
      </c>
      <c r="U291" s="325"/>
      <c r="V291" s="325"/>
      <c r="W291" s="203"/>
      <c r="X291" s="324"/>
      <c r="Y291" s="329"/>
      <c r="Z291" s="206">
        <f t="shared" si="1103"/>
        <v>0</v>
      </c>
      <c r="AA291" s="203"/>
      <c r="AB291" s="203"/>
      <c r="AC291" s="329"/>
      <c r="AD291" s="325"/>
      <c r="AE291" s="202">
        <f t="shared" si="1104"/>
        <v>0</v>
      </c>
      <c r="AF291" s="203"/>
      <c r="AG291" s="203"/>
      <c r="AH291" s="329"/>
      <c r="AI291" s="325"/>
      <c r="AJ291" s="202">
        <f t="shared" si="1105"/>
        <v>0</v>
      </c>
      <c r="AK291" s="203"/>
      <c r="AL291" s="203"/>
      <c r="AM291" s="329"/>
      <c r="AN291" s="325"/>
      <c r="AO291" s="202">
        <f t="shared" si="1185"/>
        <v>0</v>
      </c>
      <c r="AP291" s="203"/>
      <c r="AQ291" s="325"/>
      <c r="AR291" s="325"/>
      <c r="AS291" s="327"/>
      <c r="AT291" s="327"/>
      <c r="AU291" s="334"/>
      <c r="AV291" s="334"/>
      <c r="AW291" s="203"/>
      <c r="AX291" s="203"/>
      <c r="AY291" s="130"/>
      <c r="AZ291" s="131"/>
      <c r="BA291" s="207"/>
      <c r="BB291" s="145"/>
      <c r="BC291" s="145"/>
      <c r="BD291" s="145"/>
      <c r="BE291" s="145"/>
      <c r="BF291" s="145"/>
      <c r="BG291" s="145"/>
      <c r="BH291" s="145"/>
    </row>
    <row r="292" spans="1:60" ht="63.75" hidden="1" customHeight="1" x14ac:dyDescent="0.2">
      <c r="A292" s="324"/>
      <c r="B292" s="324"/>
      <c r="C292" s="325"/>
      <c r="D292" s="336"/>
      <c r="E292" s="325"/>
      <c r="F292" s="324"/>
      <c r="G292" s="203"/>
      <c r="H292" s="203"/>
      <c r="I292" s="127"/>
      <c r="J292" s="324"/>
      <c r="K292" s="324"/>
      <c r="L292" s="324"/>
      <c r="M292" s="324"/>
      <c r="N292" s="324"/>
      <c r="O292" s="332"/>
      <c r="P292" s="324"/>
      <c r="Q292" s="332"/>
      <c r="R292" s="332"/>
      <c r="S292" s="128"/>
      <c r="T292" s="129">
        <f t="shared" si="1102"/>
        <v>0</v>
      </c>
      <c r="U292" s="325"/>
      <c r="V292" s="325"/>
      <c r="W292" s="203"/>
      <c r="X292" s="324"/>
      <c r="Y292" s="329"/>
      <c r="Z292" s="206">
        <f t="shared" si="1103"/>
        <v>0</v>
      </c>
      <c r="AA292" s="203"/>
      <c r="AB292" s="203"/>
      <c r="AC292" s="329"/>
      <c r="AD292" s="325"/>
      <c r="AE292" s="202">
        <f t="shared" si="1104"/>
        <v>0</v>
      </c>
      <c r="AF292" s="203"/>
      <c r="AG292" s="203"/>
      <c r="AH292" s="329"/>
      <c r="AI292" s="325"/>
      <c r="AJ292" s="202">
        <f t="shared" si="1105"/>
        <v>0</v>
      </c>
      <c r="AK292" s="203"/>
      <c r="AL292" s="203"/>
      <c r="AM292" s="329"/>
      <c r="AN292" s="325"/>
      <c r="AO292" s="202">
        <f t="shared" si="1185"/>
        <v>0</v>
      </c>
      <c r="AP292" s="203"/>
      <c r="AQ292" s="325"/>
      <c r="AR292" s="325"/>
      <c r="AS292" s="327"/>
      <c r="AT292" s="327"/>
      <c r="AU292" s="334"/>
      <c r="AV292" s="334"/>
      <c r="AW292" s="203"/>
      <c r="AX292" s="203"/>
      <c r="AY292" s="130"/>
      <c r="AZ292" s="131"/>
      <c r="BA292" s="207"/>
      <c r="BB292" s="145"/>
      <c r="BC292" s="145"/>
      <c r="BD292" s="145"/>
      <c r="BE292" s="145"/>
      <c r="BF292" s="145"/>
      <c r="BG292" s="145"/>
      <c r="BH292" s="145"/>
    </row>
    <row r="293" spans="1:60" ht="63.75" customHeight="1" x14ac:dyDescent="0.2">
      <c r="A293" s="324">
        <v>95</v>
      </c>
      <c r="B293" s="324" t="s">
        <v>252</v>
      </c>
      <c r="C293" s="325" t="str">
        <f>+VLOOKUP(B293,$A$568:$B$606,2,0)</f>
        <v>MARCELA BOTERO ARBELAEZ</v>
      </c>
      <c r="D293" s="336" t="s">
        <v>167</v>
      </c>
      <c r="E293" s="325"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324" t="s">
        <v>265</v>
      </c>
      <c r="G293" s="203" t="s">
        <v>260</v>
      </c>
      <c r="H293" s="203" t="s">
        <v>38</v>
      </c>
      <c r="I293" s="127" t="s">
        <v>1385</v>
      </c>
      <c r="J293" s="324" t="s">
        <v>105</v>
      </c>
      <c r="K293" s="324" t="s">
        <v>1404</v>
      </c>
      <c r="L293" s="324" t="s">
        <v>1407</v>
      </c>
      <c r="M293" s="324" t="s">
        <v>1406</v>
      </c>
      <c r="N293" s="324" t="s">
        <v>147</v>
      </c>
      <c r="O293" s="332">
        <f t="shared" ref="O293" si="1224">IF(N293="ALTA",5,IF(N293="MEDIO ALTA",4,IF(N293="MEDIA",3,IF(N293="MEDIO BAJA",2,IF(N293="BAJA",1,0)))))</f>
        <v>2</v>
      </c>
      <c r="P293" s="324" t="s">
        <v>139</v>
      </c>
      <c r="Q293" s="332">
        <f t="shared" ref="Q293" si="1225">IF(P293="ALTO",5,IF(P293="MEDIO-ALTO",4,IF(P293="MEDIO",3,IF(P293="MEDIO-BAJO",2,IF(P293="BAJO",1,0)))))</f>
        <v>5</v>
      </c>
      <c r="R293" s="332">
        <f t="shared" ref="R293" si="1226">Q293*O293</f>
        <v>10</v>
      </c>
      <c r="S293" s="128" t="s">
        <v>315</v>
      </c>
      <c r="T293" s="129">
        <f t="shared" si="1102"/>
        <v>1</v>
      </c>
      <c r="U293" s="325">
        <f t="shared" ref="U293" si="1227">ROUND(AVERAGEIF(T293:T295,"&gt;0"),0)</f>
        <v>1</v>
      </c>
      <c r="V293" s="325">
        <f t="shared" ref="V293" si="1228">U293*0.6</f>
        <v>0.6</v>
      </c>
      <c r="W293" s="203" t="s">
        <v>1425</v>
      </c>
      <c r="X293" s="324">
        <f t="shared" ref="X293" si="1229">IF(S293="No_existen",5*$X$10,Y293*$X$10)</f>
        <v>0.2</v>
      </c>
      <c r="Y293" s="329">
        <f t="shared" ref="Y293" si="1230">ROUND(AVERAGEIF(Z293:Z295,"&gt;0"),0)</f>
        <v>4</v>
      </c>
      <c r="Z293" s="206">
        <f t="shared" si="1103"/>
        <v>4</v>
      </c>
      <c r="AA293" s="203" t="s">
        <v>318</v>
      </c>
      <c r="AB293" s="203"/>
      <c r="AC293" s="329">
        <f t="shared" ref="AC293" si="1231">IF(S293="No_existen",5*$AC$10,AD293*$AC$10)</f>
        <v>0.15</v>
      </c>
      <c r="AD293" s="325">
        <f t="shared" ref="AD293" si="1232">ROUND(AVERAGEIF(AE293:AE295,"&gt;0"),0)</f>
        <v>1</v>
      </c>
      <c r="AE293" s="202">
        <f t="shared" si="1104"/>
        <v>1</v>
      </c>
      <c r="AF293" s="203" t="s">
        <v>295</v>
      </c>
      <c r="AG293" s="203" t="s">
        <v>1430</v>
      </c>
      <c r="AH293" s="329">
        <f t="shared" ref="AH293" si="1233">IF(S293="No_existen",5*$AH$10,AI293*$AH$10)</f>
        <v>0.1</v>
      </c>
      <c r="AI293" s="325">
        <f t="shared" ref="AI293" si="1234">ROUND(AVERAGEIF(AJ293:AJ295,"&gt;0"),0)</f>
        <v>1</v>
      </c>
      <c r="AJ293" s="202">
        <f t="shared" si="1105"/>
        <v>1</v>
      </c>
      <c r="AK293" s="203" t="s">
        <v>292</v>
      </c>
      <c r="AL293" s="203" t="s">
        <v>307</v>
      </c>
      <c r="AM293" s="329">
        <f t="shared" ref="AM293" si="1235">IF(S293="No_existen",5*$AM$10,AN293*$AM$10)</f>
        <v>0.1</v>
      </c>
      <c r="AN293" s="325">
        <f t="shared" ref="AN293" si="1236">ROUND(AVERAGEIF(AO293:AO295,"&gt;0"),0)</f>
        <v>1</v>
      </c>
      <c r="AO293" s="202">
        <f t="shared" si="1185"/>
        <v>1</v>
      </c>
      <c r="AP293" s="203" t="s">
        <v>614</v>
      </c>
      <c r="AQ293" s="325">
        <f t="shared" ref="AQ293" si="1237">ROUND(AVERAGE(U293,Y293,AD293,AI293,AN293),0)</f>
        <v>2</v>
      </c>
      <c r="AR293" s="325" t="str">
        <f t="shared" ref="AR293" si="1238">IF(AQ293&lt;1.5,"FUERTE",IF(AND(AQ293&gt;=1.5,AQ293&lt;2.5),"ACEPTABLE",IF(AQ293&gt;=5,"INEXISTENTE","DÉBIL")))</f>
        <v>ACEPTABLE</v>
      </c>
      <c r="AS293" s="327">
        <f t="shared" ref="AS293" si="1239">IF(R293=0,0,ROUND((R293*AQ293),0))</f>
        <v>20</v>
      </c>
      <c r="AT293" s="327" t="str">
        <f t="shared" ref="AT293" si="1240">IF(AS293&gt;=36,"GRAVE", IF(AS293&lt;=10, "LEVE", "MODERADO"))</f>
        <v>MODERADO</v>
      </c>
      <c r="AU293" s="334" t="s">
        <v>1441</v>
      </c>
      <c r="AV293" s="335">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324"/>
      <c r="B294" s="324"/>
      <c r="C294" s="325"/>
      <c r="D294" s="336"/>
      <c r="E294" s="325"/>
      <c r="F294" s="324"/>
      <c r="G294" s="203"/>
      <c r="H294" s="203"/>
      <c r="I294" s="127"/>
      <c r="J294" s="324"/>
      <c r="K294" s="324"/>
      <c r="L294" s="324"/>
      <c r="M294" s="324"/>
      <c r="N294" s="324"/>
      <c r="O294" s="332"/>
      <c r="P294" s="324"/>
      <c r="Q294" s="332"/>
      <c r="R294" s="332"/>
      <c r="S294" s="128" t="s">
        <v>315</v>
      </c>
      <c r="T294" s="129">
        <f t="shared" si="1102"/>
        <v>1</v>
      </c>
      <c r="U294" s="325"/>
      <c r="V294" s="325"/>
      <c r="W294" s="203" t="s">
        <v>1412</v>
      </c>
      <c r="X294" s="324"/>
      <c r="Y294" s="329"/>
      <c r="Z294" s="206">
        <f t="shared" si="1103"/>
        <v>4</v>
      </c>
      <c r="AA294" s="203" t="s">
        <v>318</v>
      </c>
      <c r="AB294" s="203"/>
      <c r="AC294" s="329"/>
      <c r="AD294" s="325"/>
      <c r="AE294" s="202">
        <f t="shared" si="1104"/>
        <v>1</v>
      </c>
      <c r="AF294" s="203" t="s">
        <v>295</v>
      </c>
      <c r="AG294" s="203" t="s">
        <v>1430</v>
      </c>
      <c r="AH294" s="329"/>
      <c r="AI294" s="325"/>
      <c r="AJ294" s="202">
        <f t="shared" si="1105"/>
        <v>1</v>
      </c>
      <c r="AK294" s="203" t="s">
        <v>292</v>
      </c>
      <c r="AL294" s="203" t="s">
        <v>301</v>
      </c>
      <c r="AM294" s="329"/>
      <c r="AN294" s="325"/>
      <c r="AO294" s="202">
        <f t="shared" si="1185"/>
        <v>1</v>
      </c>
      <c r="AP294" s="203" t="s">
        <v>614</v>
      </c>
      <c r="AQ294" s="325"/>
      <c r="AR294" s="325"/>
      <c r="AS294" s="327"/>
      <c r="AT294" s="327"/>
      <c r="AU294" s="334"/>
      <c r="AV294" s="334"/>
      <c r="AW294" s="203"/>
      <c r="AX294" s="203"/>
      <c r="AY294" s="130"/>
      <c r="AZ294" s="131"/>
      <c r="BA294" s="207"/>
      <c r="BB294" s="145"/>
      <c r="BC294" s="145"/>
      <c r="BD294" s="145"/>
      <c r="BE294" s="145"/>
      <c r="BF294" s="145"/>
      <c r="BG294" s="145"/>
      <c r="BH294" s="145"/>
    </row>
    <row r="295" spans="1:60" ht="63.75" hidden="1" customHeight="1" x14ac:dyDescent="0.2">
      <c r="A295" s="324"/>
      <c r="B295" s="324"/>
      <c r="C295" s="325"/>
      <c r="D295" s="336"/>
      <c r="E295" s="325"/>
      <c r="F295" s="324"/>
      <c r="G295" s="203"/>
      <c r="H295" s="203"/>
      <c r="I295" s="127"/>
      <c r="J295" s="324"/>
      <c r="K295" s="324"/>
      <c r="L295" s="324"/>
      <c r="M295" s="324"/>
      <c r="N295" s="324"/>
      <c r="O295" s="332"/>
      <c r="P295" s="324"/>
      <c r="Q295" s="332"/>
      <c r="R295" s="332"/>
      <c r="S295" s="128"/>
      <c r="T295" s="129">
        <f t="shared" si="1102"/>
        <v>0</v>
      </c>
      <c r="U295" s="325"/>
      <c r="V295" s="325"/>
      <c r="W295" s="203"/>
      <c r="X295" s="324"/>
      <c r="Y295" s="329"/>
      <c r="Z295" s="206">
        <f t="shared" si="1103"/>
        <v>0</v>
      </c>
      <c r="AA295" s="203"/>
      <c r="AB295" s="203"/>
      <c r="AC295" s="329"/>
      <c r="AD295" s="325"/>
      <c r="AE295" s="202">
        <f t="shared" si="1104"/>
        <v>0</v>
      </c>
      <c r="AF295" s="203"/>
      <c r="AG295" s="203"/>
      <c r="AH295" s="329"/>
      <c r="AI295" s="325"/>
      <c r="AJ295" s="202">
        <f t="shared" si="1105"/>
        <v>0</v>
      </c>
      <c r="AK295" s="203"/>
      <c r="AL295" s="203"/>
      <c r="AM295" s="329"/>
      <c r="AN295" s="325"/>
      <c r="AO295" s="202">
        <f t="shared" si="1185"/>
        <v>0</v>
      </c>
      <c r="AP295" s="203"/>
      <c r="AQ295" s="325"/>
      <c r="AR295" s="325"/>
      <c r="AS295" s="327"/>
      <c r="AT295" s="327"/>
      <c r="AU295" s="334"/>
      <c r="AV295" s="334"/>
      <c r="AW295" s="203"/>
      <c r="AX295" s="203"/>
      <c r="AY295" s="130"/>
      <c r="AZ295" s="131"/>
      <c r="BA295" s="207"/>
      <c r="BB295" s="145"/>
      <c r="BC295" s="145"/>
      <c r="BD295" s="145"/>
      <c r="BE295" s="145"/>
      <c r="BF295" s="145"/>
      <c r="BG295" s="145"/>
      <c r="BH295" s="145"/>
    </row>
    <row r="296" spans="1:60" ht="63.75" customHeight="1" x14ac:dyDescent="0.2">
      <c r="A296" s="324">
        <v>96</v>
      </c>
      <c r="B296" s="324" t="s">
        <v>252</v>
      </c>
      <c r="C296" s="325" t="str">
        <f>+VLOOKUP(B296,$A$568:$B$606,2,0)</f>
        <v>MARCELA BOTERO ARBELAEZ</v>
      </c>
      <c r="D296" s="336" t="s">
        <v>167</v>
      </c>
      <c r="E296" s="325"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324" t="s">
        <v>265</v>
      </c>
      <c r="G296" s="203" t="s">
        <v>260</v>
      </c>
      <c r="H296" s="203" t="s">
        <v>34</v>
      </c>
      <c r="I296" s="127" t="s">
        <v>1386</v>
      </c>
      <c r="J296" s="324" t="s">
        <v>105</v>
      </c>
      <c r="K296" s="324" t="s">
        <v>1404</v>
      </c>
      <c r="L296" s="324" t="s">
        <v>1408</v>
      </c>
      <c r="M296" s="324" t="s">
        <v>1406</v>
      </c>
      <c r="N296" s="324" t="s">
        <v>147</v>
      </c>
      <c r="O296" s="332">
        <f t="shared" ref="O296" si="1241">IF(N296="ALTA",5,IF(N296="MEDIO ALTA",4,IF(N296="MEDIA",3,IF(N296="MEDIO BAJA",2,IF(N296="BAJA",1,0)))))</f>
        <v>2</v>
      </c>
      <c r="P296" s="324" t="s">
        <v>139</v>
      </c>
      <c r="Q296" s="332">
        <f t="shared" ref="Q296" si="1242">IF(P296="ALTO",5,IF(P296="MEDIO-ALTO",4,IF(P296="MEDIO",3,IF(P296="MEDIO-BAJO",2,IF(P296="BAJO",1,0)))))</f>
        <v>5</v>
      </c>
      <c r="R296" s="332">
        <f t="shared" ref="R296" si="1243">Q296*O296</f>
        <v>10</v>
      </c>
      <c r="S296" s="128" t="s">
        <v>314</v>
      </c>
      <c r="T296" s="129">
        <f t="shared" si="1102"/>
        <v>2</v>
      </c>
      <c r="U296" s="325">
        <f t="shared" ref="U296" si="1244">ROUND(AVERAGEIF(T296:T298,"&gt;0"),0)</f>
        <v>2</v>
      </c>
      <c r="V296" s="325">
        <f t="shared" ref="V296" si="1245">U296*0.6</f>
        <v>1.2</v>
      </c>
      <c r="W296" s="203" t="s">
        <v>1426</v>
      </c>
      <c r="X296" s="324">
        <f t="shared" ref="X296" si="1246">IF(S296="No_existen",5*$X$10,Y296*$X$10)</f>
        <v>0.2</v>
      </c>
      <c r="Y296" s="329">
        <f t="shared" ref="Y296" si="1247">ROUND(AVERAGEIF(Z296:Z298,"&gt;0"),0)</f>
        <v>4</v>
      </c>
      <c r="Z296" s="206">
        <f t="shared" si="1103"/>
        <v>4</v>
      </c>
      <c r="AA296" s="203" t="s">
        <v>318</v>
      </c>
      <c r="AB296" s="203"/>
      <c r="AC296" s="329">
        <f t="shared" ref="AC296" si="1248">IF(S296="No_existen",5*$AC$10,AD296*$AC$10)</f>
        <v>0.15</v>
      </c>
      <c r="AD296" s="325">
        <f t="shared" ref="AD296" si="1249">ROUND(AVERAGEIF(AE296:AE298,"&gt;0"),0)</f>
        <v>1</v>
      </c>
      <c r="AE296" s="202">
        <f t="shared" si="1104"/>
        <v>1</v>
      </c>
      <c r="AF296" s="203" t="s">
        <v>295</v>
      </c>
      <c r="AG296" s="203" t="s">
        <v>1432</v>
      </c>
      <c r="AH296" s="329">
        <f t="shared" ref="AH296" si="1250">IF(S296="No_existen",5*$AH$10,AI296*$AH$10)</f>
        <v>0.1</v>
      </c>
      <c r="AI296" s="325">
        <f t="shared" ref="AI296" si="1251">ROUND(AVERAGEIF(AJ296:AJ298,"&gt;0"),0)</f>
        <v>1</v>
      </c>
      <c r="AJ296" s="202">
        <f t="shared" si="1105"/>
        <v>1</v>
      </c>
      <c r="AK296" s="203" t="s">
        <v>292</v>
      </c>
      <c r="AL296" s="203" t="s">
        <v>299</v>
      </c>
      <c r="AM296" s="329">
        <f t="shared" ref="AM296" si="1252">IF(S296="No_existen",5*$AM$10,AN296*$AM$10)</f>
        <v>0.1</v>
      </c>
      <c r="AN296" s="325">
        <f t="shared" ref="AN296" si="1253">ROUND(AVERAGEIF(AO296:AO298,"&gt;0"),0)</f>
        <v>1</v>
      </c>
      <c r="AO296" s="202">
        <f t="shared" si="1185"/>
        <v>1</v>
      </c>
      <c r="AP296" s="203" t="s">
        <v>614</v>
      </c>
      <c r="AQ296" s="325">
        <f t="shared" ref="AQ296" si="1254">ROUND(AVERAGE(U296,Y296,AD296,AI296,AN296),0)</f>
        <v>2</v>
      </c>
      <c r="AR296" s="325" t="str">
        <f t="shared" ref="AR296" si="1255">IF(AQ296&lt;1.5,"FUERTE",IF(AND(AQ296&gt;=1.5,AQ296&lt;2.5),"ACEPTABLE",IF(AQ296&gt;=5,"INEXISTENTE","DÉBIL")))</f>
        <v>ACEPTABLE</v>
      </c>
      <c r="AS296" s="327">
        <f t="shared" ref="AS296" si="1256">IF(R296=0,0,ROUND((R296*AQ296),0))</f>
        <v>20</v>
      </c>
      <c r="AT296" s="327" t="str">
        <f t="shared" ref="AT296" si="1257">IF(AS296&gt;=36,"GRAVE", IF(AS296&lt;=10, "LEVE", "MODERADO"))</f>
        <v>MODERADO</v>
      </c>
      <c r="AU296" s="334" t="s">
        <v>1442</v>
      </c>
      <c r="AV296" s="335">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324"/>
      <c r="B297" s="324"/>
      <c r="C297" s="325"/>
      <c r="D297" s="336"/>
      <c r="E297" s="325"/>
      <c r="F297" s="324"/>
      <c r="G297" s="203"/>
      <c r="H297" s="203"/>
      <c r="I297" s="127"/>
      <c r="J297" s="324"/>
      <c r="K297" s="324"/>
      <c r="L297" s="324"/>
      <c r="M297" s="324"/>
      <c r="N297" s="324"/>
      <c r="O297" s="332"/>
      <c r="P297" s="324"/>
      <c r="Q297" s="332"/>
      <c r="R297" s="332"/>
      <c r="S297" s="128"/>
      <c r="T297" s="129">
        <f t="shared" si="1102"/>
        <v>0</v>
      </c>
      <c r="U297" s="325"/>
      <c r="V297" s="325"/>
      <c r="W297" s="203"/>
      <c r="X297" s="324"/>
      <c r="Y297" s="329"/>
      <c r="Z297" s="206">
        <f t="shared" si="1103"/>
        <v>0</v>
      </c>
      <c r="AA297" s="203"/>
      <c r="AB297" s="203"/>
      <c r="AC297" s="329"/>
      <c r="AD297" s="325"/>
      <c r="AE297" s="202">
        <f t="shared" si="1104"/>
        <v>0</v>
      </c>
      <c r="AF297" s="203"/>
      <c r="AG297" s="203"/>
      <c r="AH297" s="329"/>
      <c r="AI297" s="325"/>
      <c r="AJ297" s="202">
        <f t="shared" si="1105"/>
        <v>0</v>
      </c>
      <c r="AK297" s="203"/>
      <c r="AL297" s="203"/>
      <c r="AM297" s="329"/>
      <c r="AN297" s="325"/>
      <c r="AO297" s="202">
        <f t="shared" si="1185"/>
        <v>0</v>
      </c>
      <c r="AP297" s="203"/>
      <c r="AQ297" s="325"/>
      <c r="AR297" s="325"/>
      <c r="AS297" s="327"/>
      <c r="AT297" s="327"/>
      <c r="AU297" s="334"/>
      <c r="AV297" s="334"/>
      <c r="AW297" s="203"/>
      <c r="AX297" s="203"/>
      <c r="AY297" s="130"/>
      <c r="AZ297" s="131"/>
      <c r="BA297" s="207"/>
      <c r="BB297" s="145"/>
      <c r="BC297" s="145"/>
      <c r="BD297" s="145"/>
      <c r="BE297" s="145"/>
      <c r="BF297" s="145"/>
      <c r="BG297" s="145"/>
      <c r="BH297" s="145"/>
    </row>
    <row r="298" spans="1:60" ht="63.75" hidden="1" customHeight="1" x14ac:dyDescent="0.2">
      <c r="A298" s="324"/>
      <c r="B298" s="324"/>
      <c r="C298" s="325"/>
      <c r="D298" s="336"/>
      <c r="E298" s="325"/>
      <c r="F298" s="324"/>
      <c r="G298" s="203"/>
      <c r="H298" s="203"/>
      <c r="I298" s="127"/>
      <c r="J298" s="324"/>
      <c r="K298" s="324"/>
      <c r="L298" s="324"/>
      <c r="M298" s="324"/>
      <c r="N298" s="324"/>
      <c r="O298" s="332"/>
      <c r="P298" s="324"/>
      <c r="Q298" s="332"/>
      <c r="R298" s="332"/>
      <c r="S298" s="128"/>
      <c r="T298" s="129">
        <f t="shared" si="1102"/>
        <v>0</v>
      </c>
      <c r="U298" s="325"/>
      <c r="V298" s="325"/>
      <c r="W298" s="203"/>
      <c r="X298" s="324"/>
      <c r="Y298" s="329"/>
      <c r="Z298" s="206">
        <f t="shared" si="1103"/>
        <v>0</v>
      </c>
      <c r="AA298" s="203"/>
      <c r="AB298" s="203"/>
      <c r="AC298" s="329"/>
      <c r="AD298" s="325"/>
      <c r="AE298" s="202">
        <f t="shared" si="1104"/>
        <v>0</v>
      </c>
      <c r="AF298" s="203"/>
      <c r="AG298" s="203"/>
      <c r="AH298" s="329"/>
      <c r="AI298" s="325"/>
      <c r="AJ298" s="202">
        <f t="shared" si="1105"/>
        <v>0</v>
      </c>
      <c r="AK298" s="203"/>
      <c r="AL298" s="203"/>
      <c r="AM298" s="329"/>
      <c r="AN298" s="325"/>
      <c r="AO298" s="202">
        <f t="shared" si="1185"/>
        <v>0</v>
      </c>
      <c r="AP298" s="203"/>
      <c r="AQ298" s="325"/>
      <c r="AR298" s="325"/>
      <c r="AS298" s="327"/>
      <c r="AT298" s="327"/>
      <c r="AU298" s="334"/>
      <c r="AV298" s="334"/>
      <c r="AW298" s="203"/>
      <c r="AX298" s="203"/>
      <c r="AY298" s="130"/>
      <c r="AZ298" s="131"/>
      <c r="BA298" s="207"/>
      <c r="BB298" s="145"/>
      <c r="BC298" s="145"/>
      <c r="BD298" s="145"/>
      <c r="BE298" s="145"/>
      <c r="BF298" s="145"/>
      <c r="BG298" s="145"/>
      <c r="BH298" s="145"/>
    </row>
    <row r="299" spans="1:60" ht="63.75" customHeight="1" x14ac:dyDescent="0.2">
      <c r="A299" s="324">
        <v>97</v>
      </c>
      <c r="B299" s="324" t="s">
        <v>252</v>
      </c>
      <c r="C299" s="325" t="str">
        <f>+VLOOKUP(B299,$A$568:$B$606,2,0)</f>
        <v>MARCELA BOTERO ARBELAEZ</v>
      </c>
      <c r="D299" s="336" t="s">
        <v>167</v>
      </c>
      <c r="E299" s="325"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324" t="s">
        <v>265</v>
      </c>
      <c r="G299" s="203" t="s">
        <v>260</v>
      </c>
      <c r="H299" s="203" t="s">
        <v>34</v>
      </c>
      <c r="I299" s="127" t="s">
        <v>1387</v>
      </c>
      <c r="J299" s="324" t="s">
        <v>142</v>
      </c>
      <c r="K299" s="324" t="s">
        <v>1160</v>
      </c>
      <c r="L299" s="324" t="s">
        <v>1409</v>
      </c>
      <c r="M299" s="324" t="s">
        <v>1162</v>
      </c>
      <c r="N299" s="324" t="s">
        <v>127</v>
      </c>
      <c r="O299" s="332">
        <f t="shared" ref="O299" si="1258">IF(N299="ALTA",5,IF(N299="MEDIO ALTA",4,IF(N299="MEDIA",3,IF(N299="MEDIO BAJA",2,IF(N299="BAJA",1,0)))))</f>
        <v>1</v>
      </c>
      <c r="P299" s="324" t="s">
        <v>140</v>
      </c>
      <c r="Q299" s="332">
        <f t="shared" ref="Q299" si="1259">IF(P299="ALTO",5,IF(P299="MEDIO-ALTO",4,IF(P299="MEDIO",3,IF(P299="MEDIO-BAJO",2,IF(P299="BAJO",1,0)))))</f>
        <v>3</v>
      </c>
      <c r="R299" s="332">
        <f t="shared" ref="R299" si="1260">Q299*O299</f>
        <v>3</v>
      </c>
      <c r="S299" s="128" t="s">
        <v>315</v>
      </c>
      <c r="T299" s="129">
        <f t="shared" si="1102"/>
        <v>1</v>
      </c>
      <c r="U299" s="325">
        <f t="shared" ref="U299" si="1261">ROUND(AVERAGEIF(T299:T301,"&gt;0"),0)</f>
        <v>1</v>
      </c>
      <c r="V299" s="325">
        <f t="shared" ref="V299" si="1262">U299*0.6</f>
        <v>0.6</v>
      </c>
      <c r="W299" s="203" t="s">
        <v>1427</v>
      </c>
      <c r="X299" s="324">
        <f t="shared" ref="X299" si="1263">IF(S299="No_existen",5*$X$10,Y299*$X$10)</f>
        <v>0.2</v>
      </c>
      <c r="Y299" s="329">
        <f t="shared" ref="Y299" si="1264">ROUND(AVERAGEIF(Z299:Z301,"&gt;0"),0)</f>
        <v>4</v>
      </c>
      <c r="Z299" s="206">
        <f t="shared" si="1103"/>
        <v>4</v>
      </c>
      <c r="AA299" s="203" t="s">
        <v>318</v>
      </c>
      <c r="AB299" s="203"/>
      <c r="AC299" s="329">
        <f t="shared" ref="AC299" si="1265">IF(S299="No_existen",5*$AC$10,AD299*$AC$10)</f>
        <v>0.15</v>
      </c>
      <c r="AD299" s="325">
        <f t="shared" ref="AD299" si="1266">ROUND(AVERAGEIF(AE299:AE301,"&gt;0"),0)</f>
        <v>1</v>
      </c>
      <c r="AE299" s="202">
        <f t="shared" si="1104"/>
        <v>1</v>
      </c>
      <c r="AF299" s="203" t="s">
        <v>295</v>
      </c>
      <c r="AG299" s="203" t="s">
        <v>1432</v>
      </c>
      <c r="AH299" s="329">
        <f t="shared" ref="AH299" si="1267">IF(S299="No_existen",5*$AH$10,AI299*$AH$10)</f>
        <v>0.1</v>
      </c>
      <c r="AI299" s="325">
        <f t="shared" ref="AI299" si="1268">ROUND(AVERAGEIF(AJ299:AJ301,"&gt;0"),0)</f>
        <v>1</v>
      </c>
      <c r="AJ299" s="202">
        <f t="shared" si="1105"/>
        <v>1</v>
      </c>
      <c r="AK299" s="203" t="s">
        <v>292</v>
      </c>
      <c r="AL299" s="203" t="s">
        <v>307</v>
      </c>
      <c r="AM299" s="329">
        <f t="shared" ref="AM299" si="1269">IF(S299="No_existen",5*$AM$10,AN299*$AM$10)</f>
        <v>0.1</v>
      </c>
      <c r="AN299" s="325">
        <f t="shared" ref="AN299" si="1270">ROUND(AVERAGEIF(AO299:AO301,"&gt;0"),0)</f>
        <v>1</v>
      </c>
      <c r="AO299" s="202">
        <f t="shared" si="1185"/>
        <v>1</v>
      </c>
      <c r="AP299" s="203" t="s">
        <v>614</v>
      </c>
      <c r="AQ299" s="325">
        <f t="shared" ref="AQ299" si="1271">ROUND(AVERAGE(U299,Y299,AD299,AI299,AN299),0)</f>
        <v>2</v>
      </c>
      <c r="AR299" s="325" t="str">
        <f t="shared" ref="AR299" si="1272">IF(AQ299&lt;1.5,"FUERTE",IF(AND(AQ299&gt;=1.5,AQ299&lt;2.5),"ACEPTABLE",IF(AQ299&gt;=5,"INEXISTENTE","DÉBIL")))</f>
        <v>ACEPTABLE</v>
      </c>
      <c r="AS299" s="327">
        <f t="shared" ref="AS299" si="1273">IF(R299=0,0,ROUND((R299*AQ299),0))</f>
        <v>6</v>
      </c>
      <c r="AT299" s="327" t="str">
        <f t="shared" ref="AT299" si="1274">IF(AS299&gt;=36,"GRAVE", IF(AS299&lt;=10, "LEVE", "MODERADO"))</f>
        <v>LEVE</v>
      </c>
      <c r="AU299" s="334" t="s">
        <v>1443</v>
      </c>
      <c r="AV299" s="335">
        <v>0</v>
      </c>
      <c r="AW299" s="203" t="s">
        <v>89</v>
      </c>
      <c r="AX299" s="203"/>
      <c r="AY299" s="130"/>
      <c r="AZ299" s="131"/>
      <c r="BA299" s="207"/>
      <c r="BB299" s="145"/>
      <c r="BC299" s="145"/>
      <c r="BD299" s="145"/>
      <c r="BE299" s="145"/>
      <c r="BF299" s="145"/>
      <c r="BG299" s="145"/>
      <c r="BH299" s="145"/>
    </row>
    <row r="300" spans="1:60" ht="63.75" hidden="1" customHeight="1" x14ac:dyDescent="0.2">
      <c r="A300" s="324"/>
      <c r="B300" s="324"/>
      <c r="C300" s="325"/>
      <c r="D300" s="336"/>
      <c r="E300" s="325"/>
      <c r="F300" s="324"/>
      <c r="G300" s="203"/>
      <c r="H300" s="203"/>
      <c r="I300" s="127"/>
      <c r="J300" s="324"/>
      <c r="K300" s="324"/>
      <c r="L300" s="324"/>
      <c r="M300" s="324"/>
      <c r="N300" s="324"/>
      <c r="O300" s="332"/>
      <c r="P300" s="324"/>
      <c r="Q300" s="332"/>
      <c r="R300" s="332"/>
      <c r="S300" s="128" t="s">
        <v>315</v>
      </c>
      <c r="T300" s="129">
        <f t="shared" si="1102"/>
        <v>1</v>
      </c>
      <c r="U300" s="325"/>
      <c r="V300" s="325"/>
      <c r="W300" s="203" t="s">
        <v>1428</v>
      </c>
      <c r="X300" s="324"/>
      <c r="Y300" s="329"/>
      <c r="Z300" s="206">
        <f t="shared" si="1103"/>
        <v>4</v>
      </c>
      <c r="AA300" s="203" t="s">
        <v>318</v>
      </c>
      <c r="AB300" s="203"/>
      <c r="AC300" s="329"/>
      <c r="AD300" s="325"/>
      <c r="AE300" s="202">
        <f t="shared" si="1104"/>
        <v>1</v>
      </c>
      <c r="AF300" s="203" t="s">
        <v>295</v>
      </c>
      <c r="AG300" s="203" t="s">
        <v>1432</v>
      </c>
      <c r="AH300" s="329"/>
      <c r="AI300" s="325"/>
      <c r="AJ300" s="202">
        <f t="shared" si="1105"/>
        <v>1</v>
      </c>
      <c r="AK300" s="203" t="s">
        <v>292</v>
      </c>
      <c r="AL300" s="203" t="s">
        <v>307</v>
      </c>
      <c r="AM300" s="329"/>
      <c r="AN300" s="325"/>
      <c r="AO300" s="202">
        <f t="shared" si="1185"/>
        <v>1</v>
      </c>
      <c r="AP300" s="203" t="s">
        <v>614</v>
      </c>
      <c r="AQ300" s="325"/>
      <c r="AR300" s="325"/>
      <c r="AS300" s="327"/>
      <c r="AT300" s="327"/>
      <c r="AU300" s="334"/>
      <c r="AV300" s="334"/>
      <c r="AW300" s="203" t="s">
        <v>89</v>
      </c>
      <c r="AX300" s="203"/>
      <c r="AY300" s="130"/>
      <c r="AZ300" s="131"/>
      <c r="BA300" s="207"/>
      <c r="BB300" s="145"/>
      <c r="BC300" s="145"/>
      <c r="BD300" s="145"/>
      <c r="BE300" s="145"/>
      <c r="BF300" s="145"/>
      <c r="BG300" s="145"/>
      <c r="BH300" s="145"/>
    </row>
    <row r="301" spans="1:60" ht="63.75" hidden="1" customHeight="1" x14ac:dyDescent="0.2">
      <c r="A301" s="324"/>
      <c r="B301" s="324"/>
      <c r="C301" s="325"/>
      <c r="D301" s="336"/>
      <c r="E301" s="325"/>
      <c r="F301" s="324"/>
      <c r="G301" s="203"/>
      <c r="H301" s="203"/>
      <c r="I301" s="127"/>
      <c r="J301" s="324"/>
      <c r="K301" s="324"/>
      <c r="L301" s="324"/>
      <c r="M301" s="324"/>
      <c r="N301" s="324"/>
      <c r="O301" s="332"/>
      <c r="P301" s="324"/>
      <c r="Q301" s="332"/>
      <c r="R301" s="332"/>
      <c r="S301" s="128"/>
      <c r="T301" s="129">
        <f t="shared" si="1102"/>
        <v>0</v>
      </c>
      <c r="U301" s="325"/>
      <c r="V301" s="325"/>
      <c r="W301" s="203"/>
      <c r="X301" s="324"/>
      <c r="Y301" s="329"/>
      <c r="Z301" s="206">
        <f t="shared" si="1103"/>
        <v>0</v>
      </c>
      <c r="AA301" s="203"/>
      <c r="AB301" s="203"/>
      <c r="AC301" s="329"/>
      <c r="AD301" s="325"/>
      <c r="AE301" s="202">
        <f t="shared" si="1104"/>
        <v>0</v>
      </c>
      <c r="AF301" s="203"/>
      <c r="AG301" s="203"/>
      <c r="AH301" s="329"/>
      <c r="AI301" s="325"/>
      <c r="AJ301" s="202">
        <f t="shared" si="1105"/>
        <v>0</v>
      </c>
      <c r="AK301" s="203"/>
      <c r="AL301" s="203"/>
      <c r="AM301" s="329"/>
      <c r="AN301" s="325"/>
      <c r="AO301" s="202">
        <f t="shared" si="1185"/>
        <v>0</v>
      </c>
      <c r="AP301" s="203"/>
      <c r="AQ301" s="325"/>
      <c r="AR301" s="325"/>
      <c r="AS301" s="327"/>
      <c r="AT301" s="327"/>
      <c r="AU301" s="334"/>
      <c r="AV301" s="334"/>
      <c r="AW301" s="203" t="s">
        <v>89</v>
      </c>
      <c r="AX301" s="203"/>
      <c r="AY301" s="130"/>
      <c r="AZ301" s="131"/>
      <c r="BA301" s="207"/>
      <c r="BB301" s="145"/>
      <c r="BC301" s="145"/>
      <c r="BD301" s="145"/>
      <c r="BE301" s="145"/>
      <c r="BF301" s="145"/>
      <c r="BG301" s="145"/>
      <c r="BH301" s="145"/>
    </row>
    <row r="302" spans="1:60" ht="63.75" customHeight="1" x14ac:dyDescent="0.2">
      <c r="A302" s="324">
        <v>98</v>
      </c>
      <c r="B302" s="324" t="s">
        <v>279</v>
      </c>
      <c r="C302" s="325" t="str">
        <f>+VLOOKUP(B302,$A$568:$B$606,2,0)</f>
        <v>ALVARO HERNAN RESTREPO VICTORIA</v>
      </c>
      <c r="D302" s="336" t="s">
        <v>167</v>
      </c>
      <c r="E302" s="325"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324" t="s">
        <v>265</v>
      </c>
      <c r="G302" s="203" t="s">
        <v>260</v>
      </c>
      <c r="H302" s="203" t="s">
        <v>37</v>
      </c>
      <c r="I302" s="128" t="s">
        <v>1245</v>
      </c>
      <c r="J302" s="324" t="s">
        <v>142</v>
      </c>
      <c r="K302" s="337" t="s">
        <v>1142</v>
      </c>
      <c r="L302" s="337" t="s">
        <v>1456</v>
      </c>
      <c r="M302" s="337" t="s">
        <v>1457</v>
      </c>
      <c r="N302" s="324" t="s">
        <v>127</v>
      </c>
      <c r="O302" s="332">
        <f t="shared" ref="O302" si="1275">IF(N302="ALTA",5,IF(N302="MEDIO ALTA",4,IF(N302="MEDIA",3,IF(N302="MEDIO BAJA",2,IF(N302="BAJA",1,0)))))</f>
        <v>1</v>
      </c>
      <c r="P302" s="324" t="s">
        <v>140</v>
      </c>
      <c r="Q302" s="332">
        <f t="shared" ref="Q302" si="1276">IF(P302="ALTO",5,IF(P302="MEDIO-ALTO",4,IF(P302="MEDIO",3,IF(P302="MEDIO-BAJO",2,IF(P302="BAJO",1,0)))))</f>
        <v>3</v>
      </c>
      <c r="R302" s="332">
        <f t="shared" ref="R302" si="1277">Q302*O302</f>
        <v>3</v>
      </c>
      <c r="S302" s="128" t="s">
        <v>315</v>
      </c>
      <c r="T302" s="129">
        <f t="shared" si="1102"/>
        <v>1</v>
      </c>
      <c r="U302" s="325">
        <f t="shared" ref="U302" si="1278">ROUND(AVERAGEIF(T302:T304,"&gt;0"),0)</f>
        <v>1</v>
      </c>
      <c r="V302" s="325">
        <f t="shared" ref="V302" si="1279">U302*0.6</f>
        <v>0.6</v>
      </c>
      <c r="W302" s="203" t="s">
        <v>1469</v>
      </c>
      <c r="X302" s="324">
        <f t="shared" ref="X302" si="1280">IF(S302="No_existen",5*$X$10,Y302*$X$10)</f>
        <v>0.2</v>
      </c>
      <c r="Y302" s="329">
        <f t="shared" ref="Y302" si="1281">ROUND(AVERAGEIF(Z302:Z304,"&gt;0"),0)</f>
        <v>4</v>
      </c>
      <c r="Z302" s="206">
        <f t="shared" si="1103"/>
        <v>4</v>
      </c>
      <c r="AA302" s="203" t="s">
        <v>318</v>
      </c>
      <c r="AB302" s="203"/>
      <c r="AC302" s="329">
        <f t="shared" ref="AC302" si="1282">IF(S302="No_existen",5*$AC$10,AD302*$AC$10)</f>
        <v>0.44999999999999996</v>
      </c>
      <c r="AD302" s="325">
        <f t="shared" ref="AD302" si="1283">ROUND(AVERAGEIF(AE302:AE304,"&gt;0"),0)</f>
        <v>3</v>
      </c>
      <c r="AE302" s="202">
        <f t="shared" si="1104"/>
        <v>1</v>
      </c>
      <c r="AF302" s="203" t="s">
        <v>295</v>
      </c>
      <c r="AG302" s="203" t="s">
        <v>1480</v>
      </c>
      <c r="AH302" s="329">
        <f t="shared" ref="AH302" si="1284">IF(S302="No_existen",5*$AH$10,AI302*$AH$10)</f>
        <v>0.1</v>
      </c>
      <c r="AI302" s="325">
        <f t="shared" ref="AI302" si="1285">ROUND(AVERAGEIF(AJ302:AJ304,"&gt;0"),0)</f>
        <v>1</v>
      </c>
      <c r="AJ302" s="202">
        <f t="shared" si="1105"/>
        <v>1</v>
      </c>
      <c r="AK302" s="203" t="s">
        <v>292</v>
      </c>
      <c r="AL302" s="203" t="s">
        <v>299</v>
      </c>
      <c r="AM302" s="329">
        <f t="shared" ref="AM302" si="1286">IF(S302="No_existen",5*$AM$10,AN302*$AM$10)</f>
        <v>0.1</v>
      </c>
      <c r="AN302" s="325">
        <f t="shared" ref="AN302" si="1287">ROUND(AVERAGEIF(AO302:AO304,"&gt;0"),0)</f>
        <v>1</v>
      </c>
      <c r="AO302" s="202">
        <f t="shared" si="1185"/>
        <v>1</v>
      </c>
      <c r="AP302" s="203" t="s">
        <v>614</v>
      </c>
      <c r="AQ302" s="325">
        <f t="shared" ref="AQ302" si="1288">ROUND(AVERAGE(U302,Y302,AD302,AI302,AN302),0)</f>
        <v>2</v>
      </c>
      <c r="AR302" s="325" t="str">
        <f t="shared" ref="AR302" si="1289">IF(AQ302&lt;1.5,"FUERTE",IF(AND(AQ302&gt;=1.5,AQ302&lt;2.5),"ACEPTABLE",IF(AQ302&gt;=5,"INEXISTENTE","DÉBIL")))</f>
        <v>ACEPTABLE</v>
      </c>
      <c r="AS302" s="327">
        <f t="shared" ref="AS302" si="1290">IF(R302=0,0,ROUND((R302*AQ302),0))</f>
        <v>6</v>
      </c>
      <c r="AT302" s="327" t="str">
        <f t="shared" ref="AT302" si="1291">IF(AS302&gt;=36,"GRAVE", IF(AS302&lt;=10, "LEVE", "MODERADO"))</f>
        <v>LEVE</v>
      </c>
      <c r="AU302" s="337" t="s">
        <v>1482</v>
      </c>
      <c r="AV302" s="338">
        <v>0</v>
      </c>
      <c r="AW302" s="203" t="s">
        <v>89</v>
      </c>
      <c r="AX302" s="203"/>
      <c r="AY302" s="130"/>
      <c r="AZ302" s="131"/>
      <c r="BA302" s="207"/>
      <c r="BB302" s="145"/>
      <c r="BC302" s="145"/>
      <c r="BD302" s="145"/>
      <c r="BE302" s="145"/>
      <c r="BF302" s="145"/>
      <c r="BG302" s="145"/>
      <c r="BH302" s="145"/>
    </row>
    <row r="303" spans="1:60" ht="63.75" hidden="1" customHeight="1" x14ac:dyDescent="0.2">
      <c r="A303" s="324"/>
      <c r="B303" s="324"/>
      <c r="C303" s="325"/>
      <c r="D303" s="336"/>
      <c r="E303" s="325"/>
      <c r="F303" s="324"/>
      <c r="G303" s="203" t="s">
        <v>260</v>
      </c>
      <c r="H303" s="203" t="s">
        <v>37</v>
      </c>
      <c r="I303" s="128" t="s">
        <v>1246</v>
      </c>
      <c r="J303" s="324"/>
      <c r="K303" s="337"/>
      <c r="L303" s="337"/>
      <c r="M303" s="337"/>
      <c r="N303" s="324"/>
      <c r="O303" s="332"/>
      <c r="P303" s="324"/>
      <c r="Q303" s="332"/>
      <c r="R303" s="332"/>
      <c r="S303" s="128" t="s">
        <v>315</v>
      </c>
      <c r="T303" s="129">
        <f t="shared" si="1102"/>
        <v>1</v>
      </c>
      <c r="U303" s="325"/>
      <c r="V303" s="325"/>
      <c r="W303" s="203" t="s">
        <v>1470</v>
      </c>
      <c r="X303" s="324"/>
      <c r="Y303" s="329"/>
      <c r="Z303" s="206">
        <f t="shared" si="1103"/>
        <v>4</v>
      </c>
      <c r="AA303" s="203" t="s">
        <v>318</v>
      </c>
      <c r="AB303" s="203"/>
      <c r="AC303" s="329"/>
      <c r="AD303" s="325"/>
      <c r="AE303" s="202">
        <f t="shared" si="1104"/>
        <v>4</v>
      </c>
      <c r="AF303" s="203" t="s">
        <v>294</v>
      </c>
      <c r="AG303" s="203"/>
      <c r="AH303" s="329"/>
      <c r="AI303" s="325"/>
      <c r="AJ303" s="202">
        <f t="shared" si="1105"/>
        <v>1</v>
      </c>
      <c r="AK303" s="203" t="s">
        <v>292</v>
      </c>
      <c r="AL303" s="203" t="s">
        <v>299</v>
      </c>
      <c r="AM303" s="329"/>
      <c r="AN303" s="325"/>
      <c r="AO303" s="202">
        <f t="shared" si="1185"/>
        <v>1</v>
      </c>
      <c r="AP303" s="203" t="s">
        <v>614</v>
      </c>
      <c r="AQ303" s="325"/>
      <c r="AR303" s="325"/>
      <c r="AS303" s="327"/>
      <c r="AT303" s="327"/>
      <c r="AU303" s="337"/>
      <c r="AV303" s="337"/>
      <c r="AW303" s="203" t="s">
        <v>89</v>
      </c>
      <c r="AX303" s="203"/>
      <c r="AY303" s="130"/>
      <c r="AZ303" s="131"/>
      <c r="BA303" s="207"/>
      <c r="BB303" s="145"/>
      <c r="BC303" s="145"/>
      <c r="BD303" s="145"/>
      <c r="BE303" s="145"/>
      <c r="BF303" s="145"/>
      <c r="BG303" s="145"/>
      <c r="BH303" s="145"/>
    </row>
    <row r="304" spans="1:60" ht="63.75" hidden="1" customHeight="1" x14ac:dyDescent="0.2">
      <c r="A304" s="324"/>
      <c r="B304" s="324"/>
      <c r="C304" s="325"/>
      <c r="D304" s="336"/>
      <c r="E304" s="325"/>
      <c r="F304" s="324"/>
      <c r="G304" s="203" t="s">
        <v>260</v>
      </c>
      <c r="H304" s="203" t="s">
        <v>37</v>
      </c>
      <c r="I304" s="128" t="s">
        <v>1449</v>
      </c>
      <c r="J304" s="324"/>
      <c r="K304" s="337"/>
      <c r="L304" s="337"/>
      <c r="M304" s="337"/>
      <c r="N304" s="324"/>
      <c r="O304" s="332"/>
      <c r="P304" s="324"/>
      <c r="Q304" s="332"/>
      <c r="R304" s="332"/>
      <c r="S304" s="128" t="s">
        <v>315</v>
      </c>
      <c r="T304" s="129">
        <f t="shared" si="1102"/>
        <v>1</v>
      </c>
      <c r="U304" s="325"/>
      <c r="V304" s="325"/>
      <c r="W304" s="203" t="s">
        <v>1471</v>
      </c>
      <c r="X304" s="324"/>
      <c r="Y304" s="329"/>
      <c r="Z304" s="206">
        <f t="shared" si="1103"/>
        <v>4</v>
      </c>
      <c r="AA304" s="203" t="s">
        <v>318</v>
      </c>
      <c r="AB304" s="203"/>
      <c r="AC304" s="329"/>
      <c r="AD304" s="325"/>
      <c r="AE304" s="202">
        <f t="shared" si="1104"/>
        <v>4</v>
      </c>
      <c r="AF304" s="203" t="s">
        <v>294</v>
      </c>
      <c r="AG304" s="203"/>
      <c r="AH304" s="329"/>
      <c r="AI304" s="325"/>
      <c r="AJ304" s="202">
        <f t="shared" si="1105"/>
        <v>1</v>
      </c>
      <c r="AK304" s="203" t="s">
        <v>292</v>
      </c>
      <c r="AL304" s="203" t="s">
        <v>307</v>
      </c>
      <c r="AM304" s="329"/>
      <c r="AN304" s="325"/>
      <c r="AO304" s="202">
        <f t="shared" si="1185"/>
        <v>1</v>
      </c>
      <c r="AP304" s="203" t="s">
        <v>614</v>
      </c>
      <c r="AQ304" s="325"/>
      <c r="AR304" s="325"/>
      <c r="AS304" s="327"/>
      <c r="AT304" s="327"/>
      <c r="AU304" s="337"/>
      <c r="AV304" s="337"/>
      <c r="AW304" s="203" t="s">
        <v>89</v>
      </c>
      <c r="AX304" s="203"/>
      <c r="AY304" s="130"/>
      <c r="AZ304" s="131"/>
      <c r="BA304" s="207"/>
      <c r="BB304" s="145"/>
      <c r="BC304" s="145"/>
      <c r="BD304" s="145"/>
      <c r="BE304" s="145"/>
      <c r="BF304" s="145"/>
      <c r="BG304" s="145"/>
      <c r="BH304" s="145"/>
    </row>
    <row r="305" spans="1:60" ht="63.75" customHeight="1" x14ac:dyDescent="0.2">
      <c r="A305" s="324">
        <v>99</v>
      </c>
      <c r="B305" s="324" t="s">
        <v>279</v>
      </c>
      <c r="C305" s="325" t="str">
        <f>+VLOOKUP(B305,$A$568:$B$606,2,0)</f>
        <v>ALVARO HERNAN RESTREPO VICTORIA</v>
      </c>
      <c r="D305" s="336" t="s">
        <v>167</v>
      </c>
      <c r="E305" s="325"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324" t="s">
        <v>265</v>
      </c>
      <c r="G305" s="203" t="s">
        <v>260</v>
      </c>
      <c r="H305" s="203" t="s">
        <v>37</v>
      </c>
      <c r="I305" s="128" t="s">
        <v>1450</v>
      </c>
      <c r="J305" s="324" t="s">
        <v>105</v>
      </c>
      <c r="K305" s="324" t="s">
        <v>1145</v>
      </c>
      <c r="L305" s="324" t="s">
        <v>1458</v>
      </c>
      <c r="M305" s="324" t="s">
        <v>1459</v>
      </c>
      <c r="N305" s="324" t="s">
        <v>127</v>
      </c>
      <c r="O305" s="332">
        <f t="shared" ref="O305" si="1292">IF(N305="ALTA",5,IF(N305="MEDIO ALTA",4,IF(N305="MEDIA",3,IF(N305="MEDIO BAJA",2,IF(N305="BAJA",1,0)))))</f>
        <v>1</v>
      </c>
      <c r="P305" s="324" t="s">
        <v>140</v>
      </c>
      <c r="Q305" s="332">
        <f t="shared" ref="Q305" si="1293">IF(P305="ALTO",5,IF(P305="MEDIO-ALTO",4,IF(P305="MEDIO",3,IF(P305="MEDIO-BAJO",2,IF(P305="BAJO",1,0)))))</f>
        <v>3</v>
      </c>
      <c r="R305" s="332">
        <f t="shared" ref="R305" si="1294">Q305*O305</f>
        <v>3</v>
      </c>
      <c r="S305" s="128" t="s">
        <v>315</v>
      </c>
      <c r="T305" s="129">
        <f t="shared" si="1102"/>
        <v>1</v>
      </c>
      <c r="U305" s="325">
        <f t="shared" ref="U305" si="1295">ROUND(AVERAGEIF(T305:T307,"&gt;0"),0)</f>
        <v>2</v>
      </c>
      <c r="V305" s="325">
        <f t="shared" ref="V305" si="1296">U305*0.6</f>
        <v>1.2</v>
      </c>
      <c r="W305" s="203" t="s">
        <v>1472</v>
      </c>
      <c r="X305" s="324">
        <f t="shared" ref="X305" si="1297">IF(S305="No_existen",5*$X$10,Y305*$X$10)</f>
        <v>0.15000000000000002</v>
      </c>
      <c r="Y305" s="329">
        <f t="shared" ref="Y305" si="1298">ROUND(AVERAGEIF(Z305:Z307,"&gt;0"),0)</f>
        <v>3</v>
      </c>
      <c r="Z305" s="206">
        <f t="shared" si="1103"/>
        <v>2</v>
      </c>
      <c r="AA305" s="203" t="s">
        <v>319</v>
      </c>
      <c r="AB305" s="203"/>
      <c r="AC305" s="329">
        <f t="shared" ref="AC305" si="1299">IF(S305="No_existen",5*$AC$10,AD305*$AC$10)</f>
        <v>0.15</v>
      </c>
      <c r="AD305" s="325">
        <f t="shared" ref="AD305" si="1300">ROUND(AVERAGEIF(AE305:AE307,"&gt;0"),0)</f>
        <v>1</v>
      </c>
      <c r="AE305" s="202">
        <f t="shared" si="1104"/>
        <v>1</v>
      </c>
      <c r="AF305" s="203" t="s">
        <v>295</v>
      </c>
      <c r="AG305" s="203" t="s">
        <v>1363</v>
      </c>
      <c r="AH305" s="329">
        <f t="shared" ref="AH305" si="1301">IF(S305="No_existen",5*$AH$10,AI305*$AH$10)</f>
        <v>0.1</v>
      </c>
      <c r="AI305" s="325">
        <f t="shared" ref="AI305" si="1302">ROUND(AVERAGEIF(AJ305:AJ307,"&gt;0"),0)</f>
        <v>1</v>
      </c>
      <c r="AJ305" s="202">
        <f t="shared" si="1105"/>
        <v>1</v>
      </c>
      <c r="AK305" s="203" t="s">
        <v>292</v>
      </c>
      <c r="AL305" s="203" t="s">
        <v>306</v>
      </c>
      <c r="AM305" s="329">
        <f t="shared" ref="AM305" si="1303">IF(S305="No_existen",5*$AM$10,AN305*$AM$10)</f>
        <v>0.1</v>
      </c>
      <c r="AN305" s="325">
        <f t="shared" ref="AN305" si="1304">ROUND(AVERAGEIF(AO305:AO307,"&gt;0"),0)</f>
        <v>1</v>
      </c>
      <c r="AO305" s="202">
        <f t="shared" ref="AO305:AO307" si="1305">IF(AP305="Preventivo",1,IF(AP305="Detectivo",4, IF(S305="No_existen",5,0)))</f>
        <v>1</v>
      </c>
      <c r="AP305" s="203" t="s">
        <v>614</v>
      </c>
      <c r="AQ305" s="325">
        <f t="shared" ref="AQ305" si="1306">ROUND(AVERAGE(U305,Y305,AD305,AI305,AN305),0)</f>
        <v>2</v>
      </c>
      <c r="AR305" s="325" t="str">
        <f t="shared" ref="AR305" si="1307">IF(AQ305&lt;1.5,"FUERTE",IF(AND(AQ305&gt;=1.5,AQ305&lt;2.5),"ACEPTABLE",IF(AQ305&gt;=5,"INEXISTENTE","DÉBIL")))</f>
        <v>ACEPTABLE</v>
      </c>
      <c r="AS305" s="327">
        <f t="shared" ref="AS305" si="1308">IF(R305=0,0,ROUND((R305*AQ305),0))</f>
        <v>6</v>
      </c>
      <c r="AT305" s="327" t="str">
        <f t="shared" ref="AT305" si="1309">IF(AS305&gt;=36,"GRAVE", IF(AS305&lt;=10, "LEVE", "MODERADO"))</f>
        <v>LEVE</v>
      </c>
      <c r="AU305" s="334" t="s">
        <v>1483</v>
      </c>
      <c r="AV305" s="343">
        <v>0</v>
      </c>
      <c r="AW305" s="203" t="s">
        <v>89</v>
      </c>
      <c r="AX305" s="203"/>
      <c r="AY305" s="130"/>
      <c r="AZ305" s="131"/>
      <c r="BA305" s="207"/>
      <c r="BB305" s="145"/>
      <c r="BC305" s="145"/>
      <c r="BD305" s="145"/>
      <c r="BE305" s="145"/>
      <c r="BF305" s="145"/>
      <c r="BG305" s="145"/>
      <c r="BH305" s="145"/>
    </row>
    <row r="306" spans="1:60" ht="63.75" hidden="1" customHeight="1" x14ac:dyDescent="0.2">
      <c r="A306" s="324"/>
      <c r="B306" s="324"/>
      <c r="C306" s="325"/>
      <c r="D306" s="336"/>
      <c r="E306" s="325"/>
      <c r="F306" s="324"/>
      <c r="G306" s="203"/>
      <c r="H306" s="203"/>
      <c r="I306" s="128"/>
      <c r="J306" s="324"/>
      <c r="K306" s="324"/>
      <c r="L306" s="324"/>
      <c r="M306" s="324"/>
      <c r="N306" s="324"/>
      <c r="O306" s="332"/>
      <c r="P306" s="324"/>
      <c r="Q306" s="332"/>
      <c r="R306" s="332"/>
      <c r="S306" s="128" t="s">
        <v>314</v>
      </c>
      <c r="T306" s="129">
        <f t="shared" si="1102"/>
        <v>2</v>
      </c>
      <c r="U306" s="325"/>
      <c r="V306" s="325"/>
      <c r="W306" s="203" t="s">
        <v>1473</v>
      </c>
      <c r="X306" s="324"/>
      <c r="Y306" s="329"/>
      <c r="Z306" s="206">
        <f t="shared" si="1103"/>
        <v>4</v>
      </c>
      <c r="AA306" s="203" t="s">
        <v>318</v>
      </c>
      <c r="AB306" s="203"/>
      <c r="AC306" s="329"/>
      <c r="AD306" s="325"/>
      <c r="AE306" s="202">
        <f t="shared" si="1104"/>
        <v>1</v>
      </c>
      <c r="AF306" s="203" t="s">
        <v>295</v>
      </c>
      <c r="AG306" s="203" t="s">
        <v>1480</v>
      </c>
      <c r="AH306" s="329"/>
      <c r="AI306" s="325"/>
      <c r="AJ306" s="202">
        <f t="shared" si="1105"/>
        <v>1</v>
      </c>
      <c r="AK306" s="203" t="s">
        <v>292</v>
      </c>
      <c r="AL306" s="203" t="s">
        <v>307</v>
      </c>
      <c r="AM306" s="329"/>
      <c r="AN306" s="325"/>
      <c r="AO306" s="202">
        <f t="shared" si="1305"/>
        <v>1</v>
      </c>
      <c r="AP306" s="203" t="s">
        <v>614</v>
      </c>
      <c r="AQ306" s="325"/>
      <c r="AR306" s="325"/>
      <c r="AS306" s="327"/>
      <c r="AT306" s="327"/>
      <c r="AU306" s="334"/>
      <c r="AV306" s="343"/>
      <c r="AW306" s="203" t="s">
        <v>89</v>
      </c>
      <c r="AX306" s="203"/>
      <c r="AY306" s="130"/>
      <c r="AZ306" s="131"/>
      <c r="BA306" s="207"/>
      <c r="BB306" s="145"/>
      <c r="BC306" s="145"/>
      <c r="BD306" s="145"/>
      <c r="BE306" s="145"/>
      <c r="BF306" s="145"/>
      <c r="BG306" s="145"/>
      <c r="BH306" s="145"/>
    </row>
    <row r="307" spans="1:60" ht="63.75" hidden="1" customHeight="1" x14ac:dyDescent="0.2">
      <c r="A307" s="324"/>
      <c r="B307" s="324"/>
      <c r="C307" s="325"/>
      <c r="D307" s="336"/>
      <c r="E307" s="325"/>
      <c r="F307" s="324"/>
      <c r="G307" s="203"/>
      <c r="H307" s="203"/>
      <c r="I307" s="128"/>
      <c r="J307" s="324"/>
      <c r="K307" s="324"/>
      <c r="L307" s="324"/>
      <c r="M307" s="324"/>
      <c r="N307" s="324"/>
      <c r="O307" s="332"/>
      <c r="P307" s="324"/>
      <c r="Q307" s="332"/>
      <c r="R307" s="332"/>
      <c r="S307" s="128"/>
      <c r="T307" s="129">
        <f t="shared" si="1102"/>
        <v>0</v>
      </c>
      <c r="U307" s="325"/>
      <c r="V307" s="325"/>
      <c r="W307" s="203"/>
      <c r="X307" s="324"/>
      <c r="Y307" s="329"/>
      <c r="Z307" s="206">
        <f t="shared" si="1103"/>
        <v>0</v>
      </c>
      <c r="AA307" s="203"/>
      <c r="AB307" s="203"/>
      <c r="AC307" s="329"/>
      <c r="AD307" s="325"/>
      <c r="AE307" s="202">
        <f t="shared" si="1104"/>
        <v>0</v>
      </c>
      <c r="AF307" s="203"/>
      <c r="AG307" s="203"/>
      <c r="AH307" s="329"/>
      <c r="AI307" s="325"/>
      <c r="AJ307" s="202">
        <f t="shared" si="1105"/>
        <v>0</v>
      </c>
      <c r="AK307" s="203"/>
      <c r="AL307" s="203"/>
      <c r="AM307" s="329"/>
      <c r="AN307" s="325"/>
      <c r="AO307" s="202">
        <f t="shared" si="1305"/>
        <v>0</v>
      </c>
      <c r="AP307" s="203"/>
      <c r="AQ307" s="325"/>
      <c r="AR307" s="325"/>
      <c r="AS307" s="327"/>
      <c r="AT307" s="327"/>
      <c r="AU307" s="334"/>
      <c r="AV307" s="343"/>
      <c r="AW307" s="203" t="s">
        <v>89</v>
      </c>
      <c r="AX307" s="203"/>
      <c r="AY307" s="130"/>
      <c r="AZ307" s="131"/>
      <c r="BA307" s="207"/>
      <c r="BB307" s="145"/>
      <c r="BC307" s="145"/>
      <c r="BD307" s="145"/>
      <c r="BE307" s="145"/>
      <c r="BF307" s="145"/>
      <c r="BG307" s="145"/>
      <c r="BH307" s="145"/>
    </row>
    <row r="308" spans="1:60" ht="63.75" customHeight="1" x14ac:dyDescent="0.2">
      <c r="A308" s="324">
        <v>100</v>
      </c>
      <c r="B308" s="324" t="s">
        <v>279</v>
      </c>
      <c r="C308" s="325" t="str">
        <f>+VLOOKUP(B308,$A$568:$B$606,2,0)</f>
        <v>ALVARO HERNAN RESTREPO VICTORIA</v>
      </c>
      <c r="D308" s="336" t="s">
        <v>167</v>
      </c>
      <c r="E308" s="325"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324" t="s">
        <v>265</v>
      </c>
      <c r="G308" s="203" t="s">
        <v>260</v>
      </c>
      <c r="H308" s="203" t="s">
        <v>37</v>
      </c>
      <c r="I308" s="128" t="s">
        <v>1451</v>
      </c>
      <c r="J308" s="324" t="s">
        <v>105</v>
      </c>
      <c r="K308" s="324" t="s">
        <v>1148</v>
      </c>
      <c r="L308" s="324" t="s">
        <v>1460</v>
      </c>
      <c r="M308" s="324" t="s">
        <v>1461</v>
      </c>
      <c r="N308" s="324" t="s">
        <v>127</v>
      </c>
      <c r="O308" s="332">
        <f t="shared" ref="O308" si="1310">IF(N308="ALTA",5,IF(N308="MEDIO ALTA",4,IF(N308="MEDIA",3,IF(N308="MEDIO BAJA",2,IF(N308="BAJA",1,0)))))</f>
        <v>1</v>
      </c>
      <c r="P308" s="324" t="s">
        <v>140</v>
      </c>
      <c r="Q308" s="332">
        <f t="shared" ref="Q308" si="1311">IF(P308="ALTO",5,IF(P308="MEDIO-ALTO",4,IF(P308="MEDIO",3,IF(P308="MEDIO-BAJO",2,IF(P308="BAJO",1,0)))))</f>
        <v>3</v>
      </c>
      <c r="R308" s="332">
        <f t="shared" ref="R308" si="1312">Q308*O308</f>
        <v>3</v>
      </c>
      <c r="S308" s="128" t="s">
        <v>315</v>
      </c>
      <c r="T308" s="129">
        <f t="shared" si="1102"/>
        <v>1</v>
      </c>
      <c r="U308" s="325">
        <f t="shared" ref="U308" si="1313">ROUND(AVERAGEIF(T308:T310,"&gt;0"),0)</f>
        <v>1</v>
      </c>
      <c r="V308" s="325">
        <f t="shared" ref="V308" si="1314">U308*0.6</f>
        <v>0.6</v>
      </c>
      <c r="W308" s="203" t="s">
        <v>1474</v>
      </c>
      <c r="X308" s="324">
        <f t="shared" ref="X308" si="1315">IF(S308="No_existen",5*$X$10,Y308*$X$10)</f>
        <v>0.2</v>
      </c>
      <c r="Y308" s="329">
        <f t="shared" ref="Y308" si="1316">ROUND(AVERAGEIF(Z308:Z310,"&gt;0"),0)</f>
        <v>4</v>
      </c>
      <c r="Z308" s="206">
        <f t="shared" si="1103"/>
        <v>4</v>
      </c>
      <c r="AA308" s="203" t="s">
        <v>318</v>
      </c>
      <c r="AB308" s="203"/>
      <c r="AC308" s="329">
        <f t="shared" ref="AC308" si="1317">IF(S308="No_existen",5*$AC$10,AD308*$AC$10)</f>
        <v>0.15</v>
      </c>
      <c r="AD308" s="325">
        <f t="shared" ref="AD308" si="1318">ROUND(AVERAGEIF(AE308:AE310,"&gt;0"),0)</f>
        <v>1</v>
      </c>
      <c r="AE308" s="202">
        <f t="shared" si="1104"/>
        <v>1</v>
      </c>
      <c r="AF308" s="203" t="s">
        <v>295</v>
      </c>
      <c r="AG308" s="203" t="s">
        <v>1363</v>
      </c>
      <c r="AH308" s="329">
        <f t="shared" ref="AH308" si="1319">IF(S308="No_existen",5*$AH$10,AI308*$AH$10)</f>
        <v>0.1</v>
      </c>
      <c r="AI308" s="325">
        <f t="shared" ref="AI308" si="1320">ROUND(AVERAGEIF(AJ308:AJ310,"&gt;0"),0)</f>
        <v>1</v>
      </c>
      <c r="AJ308" s="202">
        <f t="shared" si="1105"/>
        <v>1</v>
      </c>
      <c r="AK308" s="203" t="s">
        <v>292</v>
      </c>
      <c r="AL308" s="203" t="s">
        <v>299</v>
      </c>
      <c r="AM308" s="329">
        <f t="shared" ref="AM308" si="1321">IF(S308="No_existen",5*$AM$10,AN308*$AM$10)</f>
        <v>0.1</v>
      </c>
      <c r="AN308" s="325">
        <f t="shared" ref="AN308" si="1322">ROUND(AVERAGEIF(AO308:AO310,"&gt;0"),0)</f>
        <v>1</v>
      </c>
      <c r="AO308" s="202">
        <f t="shared" ref="AO308:AO316" si="1323">IF(AP308="Preventivo",1,IF(AP308="Detectivo",4, IF(S308="No_existen",5,0)))</f>
        <v>1</v>
      </c>
      <c r="AP308" s="203" t="s">
        <v>614</v>
      </c>
      <c r="AQ308" s="325">
        <f t="shared" ref="AQ308" si="1324">ROUND(AVERAGE(U308,Y308,AD308,AI308,AN308),0)</f>
        <v>2</v>
      </c>
      <c r="AR308" s="325" t="str">
        <f t="shared" ref="AR308" si="1325">IF(AQ308&lt;1.5,"FUERTE",IF(AND(AQ308&gt;=1.5,AQ308&lt;2.5),"ACEPTABLE",IF(AQ308&gt;=5,"INEXISTENTE","DÉBIL")))</f>
        <v>ACEPTABLE</v>
      </c>
      <c r="AS308" s="327">
        <f t="shared" ref="AS308" si="1326">IF(R308=0,0,ROUND((R308*AQ308),0))</f>
        <v>6</v>
      </c>
      <c r="AT308" s="327" t="str">
        <f t="shared" ref="AT308" si="1327">IF(AS308&gt;=36,"GRAVE", IF(AS308&lt;=10, "LEVE", "MODERADO"))</f>
        <v>LEVE</v>
      </c>
      <c r="AU308" s="334" t="s">
        <v>1175</v>
      </c>
      <c r="AV308" s="335">
        <v>1</v>
      </c>
      <c r="AW308" s="203" t="s">
        <v>89</v>
      </c>
      <c r="AX308" s="203"/>
      <c r="AY308" s="130"/>
      <c r="AZ308" s="131"/>
      <c r="BA308" s="207"/>
      <c r="BB308" s="145"/>
      <c r="BC308" s="145"/>
      <c r="BD308" s="145"/>
      <c r="BE308" s="145"/>
      <c r="BF308" s="145"/>
      <c r="BG308" s="145"/>
      <c r="BH308" s="145"/>
    </row>
    <row r="309" spans="1:60" ht="63.75" hidden="1" customHeight="1" x14ac:dyDescent="0.2">
      <c r="A309" s="324"/>
      <c r="B309" s="324"/>
      <c r="C309" s="325"/>
      <c r="D309" s="336"/>
      <c r="E309" s="325"/>
      <c r="F309" s="324"/>
      <c r="G309" s="203"/>
      <c r="H309" s="203"/>
      <c r="I309" s="128"/>
      <c r="J309" s="324"/>
      <c r="K309" s="324"/>
      <c r="L309" s="324"/>
      <c r="M309" s="324"/>
      <c r="N309" s="324"/>
      <c r="O309" s="332"/>
      <c r="P309" s="324"/>
      <c r="Q309" s="332"/>
      <c r="R309" s="332"/>
      <c r="S309" s="128" t="s">
        <v>315</v>
      </c>
      <c r="T309" s="129">
        <f t="shared" si="1102"/>
        <v>1</v>
      </c>
      <c r="U309" s="325"/>
      <c r="V309" s="325"/>
      <c r="W309" s="203" t="s">
        <v>1475</v>
      </c>
      <c r="X309" s="324"/>
      <c r="Y309" s="329"/>
      <c r="Z309" s="206">
        <f t="shared" si="1103"/>
        <v>4</v>
      </c>
      <c r="AA309" s="203" t="s">
        <v>318</v>
      </c>
      <c r="AB309" s="203"/>
      <c r="AC309" s="329"/>
      <c r="AD309" s="325"/>
      <c r="AE309" s="202">
        <f t="shared" si="1104"/>
        <v>1</v>
      </c>
      <c r="AF309" s="203" t="s">
        <v>295</v>
      </c>
      <c r="AG309" s="203" t="s">
        <v>1481</v>
      </c>
      <c r="AH309" s="329"/>
      <c r="AI309" s="325"/>
      <c r="AJ309" s="202">
        <f t="shared" si="1105"/>
        <v>1</v>
      </c>
      <c r="AK309" s="203" t="s">
        <v>292</v>
      </c>
      <c r="AL309" s="203" t="s">
        <v>299</v>
      </c>
      <c r="AM309" s="329"/>
      <c r="AN309" s="325"/>
      <c r="AO309" s="202">
        <f t="shared" si="1323"/>
        <v>1</v>
      </c>
      <c r="AP309" s="203" t="s">
        <v>614</v>
      </c>
      <c r="AQ309" s="325"/>
      <c r="AR309" s="325"/>
      <c r="AS309" s="327"/>
      <c r="AT309" s="327"/>
      <c r="AU309" s="334"/>
      <c r="AV309" s="334"/>
      <c r="AW309" s="203" t="s">
        <v>89</v>
      </c>
      <c r="AX309" s="203"/>
      <c r="AY309" s="130"/>
      <c r="AZ309" s="131"/>
      <c r="BA309" s="207"/>
      <c r="BB309" s="145"/>
      <c r="BC309" s="145"/>
      <c r="BD309" s="145"/>
      <c r="BE309" s="145"/>
      <c r="BF309" s="145"/>
      <c r="BG309" s="145"/>
      <c r="BH309" s="145"/>
    </row>
    <row r="310" spans="1:60" ht="63.75" hidden="1" customHeight="1" x14ac:dyDescent="0.2">
      <c r="A310" s="324"/>
      <c r="B310" s="324"/>
      <c r="C310" s="325"/>
      <c r="D310" s="336"/>
      <c r="E310" s="325"/>
      <c r="F310" s="324"/>
      <c r="G310" s="203"/>
      <c r="H310" s="203"/>
      <c r="I310" s="128"/>
      <c r="J310" s="324"/>
      <c r="K310" s="324"/>
      <c r="L310" s="324"/>
      <c r="M310" s="324"/>
      <c r="N310" s="324"/>
      <c r="O310" s="332"/>
      <c r="P310" s="324"/>
      <c r="Q310" s="332"/>
      <c r="R310" s="332"/>
      <c r="S310" s="128"/>
      <c r="T310" s="129">
        <f t="shared" si="1102"/>
        <v>0</v>
      </c>
      <c r="U310" s="325"/>
      <c r="V310" s="325"/>
      <c r="W310" s="203"/>
      <c r="X310" s="324"/>
      <c r="Y310" s="329"/>
      <c r="Z310" s="206">
        <f t="shared" si="1103"/>
        <v>0</v>
      </c>
      <c r="AA310" s="203"/>
      <c r="AB310" s="203"/>
      <c r="AC310" s="329"/>
      <c r="AD310" s="325"/>
      <c r="AE310" s="202">
        <f t="shared" si="1104"/>
        <v>0</v>
      </c>
      <c r="AF310" s="203"/>
      <c r="AG310" s="203"/>
      <c r="AH310" s="329"/>
      <c r="AI310" s="325"/>
      <c r="AJ310" s="202">
        <f t="shared" si="1105"/>
        <v>0</v>
      </c>
      <c r="AK310" s="203"/>
      <c r="AL310" s="203"/>
      <c r="AM310" s="329"/>
      <c r="AN310" s="325"/>
      <c r="AO310" s="202">
        <f t="shared" si="1323"/>
        <v>0</v>
      </c>
      <c r="AP310" s="203"/>
      <c r="AQ310" s="325"/>
      <c r="AR310" s="325"/>
      <c r="AS310" s="327"/>
      <c r="AT310" s="327"/>
      <c r="AU310" s="334"/>
      <c r="AV310" s="334"/>
      <c r="AW310" s="203" t="s">
        <v>89</v>
      </c>
      <c r="AX310" s="203"/>
      <c r="AY310" s="130"/>
      <c r="AZ310" s="131"/>
      <c r="BA310" s="207"/>
      <c r="BB310" s="145"/>
      <c r="BC310" s="145"/>
      <c r="BD310" s="145"/>
      <c r="BE310" s="145"/>
      <c r="BF310" s="145"/>
      <c r="BG310" s="145"/>
      <c r="BH310" s="145"/>
    </row>
    <row r="311" spans="1:60" ht="63.75" customHeight="1" x14ac:dyDescent="0.2">
      <c r="A311" s="324">
        <v>101</v>
      </c>
      <c r="B311" s="324" t="s">
        <v>279</v>
      </c>
      <c r="C311" s="325" t="str">
        <f>+VLOOKUP(B311,$A$568:$B$606,2,0)</f>
        <v>ALVARO HERNAN RESTREPO VICTORIA</v>
      </c>
      <c r="D311" s="336" t="s">
        <v>167</v>
      </c>
      <c r="E311" s="325"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324" t="s">
        <v>265</v>
      </c>
      <c r="G311" s="203" t="s">
        <v>260</v>
      </c>
      <c r="H311" s="203" t="s">
        <v>37</v>
      </c>
      <c r="I311" s="203" t="s">
        <v>1452</v>
      </c>
      <c r="J311" s="324" t="s">
        <v>105</v>
      </c>
      <c r="K311" s="324" t="s">
        <v>1150</v>
      </c>
      <c r="L311" s="324" t="s">
        <v>1462</v>
      </c>
      <c r="M311" s="324" t="s">
        <v>1463</v>
      </c>
      <c r="N311" s="324" t="s">
        <v>127</v>
      </c>
      <c r="O311" s="332">
        <f t="shared" ref="O311" si="1328">IF(N311="ALTA",5,IF(N311="MEDIO ALTA",4,IF(N311="MEDIA",3,IF(N311="MEDIO BAJA",2,IF(N311="BAJA",1,0)))))</f>
        <v>1</v>
      </c>
      <c r="P311" s="324" t="s">
        <v>140</v>
      </c>
      <c r="Q311" s="332">
        <f t="shared" ref="Q311" si="1329">IF(P311="ALTO",5,IF(P311="MEDIO-ALTO",4,IF(P311="MEDIO",3,IF(P311="MEDIO-BAJO",2,IF(P311="BAJO",1,0)))))</f>
        <v>3</v>
      </c>
      <c r="R311" s="332">
        <f t="shared" ref="R311" si="1330">Q311*O311</f>
        <v>3</v>
      </c>
      <c r="S311" s="128" t="s">
        <v>315</v>
      </c>
      <c r="T311" s="129">
        <f t="shared" si="1102"/>
        <v>1</v>
      </c>
      <c r="U311" s="325">
        <f t="shared" ref="U311" si="1331">ROUND(AVERAGEIF(T311:T313,"&gt;0"),0)</f>
        <v>1</v>
      </c>
      <c r="V311" s="325">
        <f t="shared" ref="V311" si="1332">U311*0.6</f>
        <v>0.6</v>
      </c>
      <c r="W311" s="203" t="s">
        <v>1476</v>
      </c>
      <c r="X311" s="324">
        <f t="shared" ref="X311" si="1333">IF(S311="No_existen",5*$X$10,Y311*$X$10)</f>
        <v>0.15000000000000002</v>
      </c>
      <c r="Y311" s="329">
        <f t="shared" ref="Y311" si="1334">ROUND(AVERAGEIF(Z311:Z313,"&gt;0"),0)</f>
        <v>3</v>
      </c>
      <c r="Z311" s="206">
        <f t="shared" si="1103"/>
        <v>4</v>
      </c>
      <c r="AA311" s="203" t="s">
        <v>318</v>
      </c>
      <c r="AB311" s="203"/>
      <c r="AC311" s="329">
        <f t="shared" ref="AC311" si="1335">IF(S311="No_existen",5*$AC$10,AD311*$AC$10)</f>
        <v>0.15</v>
      </c>
      <c r="AD311" s="325">
        <f t="shared" ref="AD311" si="1336">ROUND(AVERAGEIF(AE311:AE313,"&gt;0"),0)</f>
        <v>1</v>
      </c>
      <c r="AE311" s="202">
        <f t="shared" si="1104"/>
        <v>1</v>
      </c>
      <c r="AF311" s="203" t="s">
        <v>295</v>
      </c>
      <c r="AG311" s="203" t="s">
        <v>1481</v>
      </c>
      <c r="AH311" s="329">
        <f t="shared" ref="AH311" si="1337">IF(S311="No_existen",5*$AH$10,AI311*$AH$10)</f>
        <v>0.1</v>
      </c>
      <c r="AI311" s="325">
        <f t="shared" ref="AI311" si="1338">ROUND(AVERAGEIF(AJ311:AJ313,"&gt;0"),0)</f>
        <v>1</v>
      </c>
      <c r="AJ311" s="202">
        <f t="shared" si="1105"/>
        <v>1</v>
      </c>
      <c r="AK311" s="203" t="s">
        <v>292</v>
      </c>
      <c r="AL311" s="203" t="s">
        <v>307</v>
      </c>
      <c r="AM311" s="329">
        <f t="shared" ref="AM311" si="1339">IF(S311="No_existen",5*$AM$10,AN311*$AM$10)</f>
        <v>0.1</v>
      </c>
      <c r="AN311" s="325">
        <f t="shared" ref="AN311" si="1340">ROUND(AVERAGEIF(AO311:AO313,"&gt;0"),0)</f>
        <v>1</v>
      </c>
      <c r="AO311" s="202">
        <f t="shared" si="1323"/>
        <v>1</v>
      </c>
      <c r="AP311" s="203" t="s">
        <v>614</v>
      </c>
      <c r="AQ311" s="325">
        <f t="shared" ref="AQ311" si="1341">ROUND(AVERAGE(U311,Y311,AD311,AI311,AN311),0)</f>
        <v>1</v>
      </c>
      <c r="AR311" s="325" t="str">
        <f t="shared" ref="AR311" si="1342">IF(AQ311&lt;1.5,"FUERTE",IF(AND(AQ311&gt;=1.5,AQ311&lt;2.5),"ACEPTABLE",IF(AQ311&gt;=5,"INEXISTENTE","DÉBIL")))</f>
        <v>FUERTE</v>
      </c>
      <c r="AS311" s="327">
        <f t="shared" ref="AS311" si="1343">IF(R311=0,0,ROUND((R311*AQ311),0))</f>
        <v>3</v>
      </c>
      <c r="AT311" s="327" t="str">
        <f t="shared" ref="AT311" si="1344">IF(AS311&gt;=36,"GRAVE", IF(AS311&lt;=10, "LEVE", "MODERADO"))</f>
        <v>LEVE</v>
      </c>
      <c r="AU311" s="334" t="s">
        <v>1484</v>
      </c>
      <c r="AV311" s="335">
        <v>0</v>
      </c>
      <c r="AW311" s="203" t="s">
        <v>89</v>
      </c>
      <c r="AX311" s="203"/>
      <c r="AY311" s="130"/>
      <c r="AZ311" s="131"/>
      <c r="BA311" s="207"/>
      <c r="BB311" s="145"/>
      <c r="BC311" s="145"/>
      <c r="BD311" s="145"/>
      <c r="BE311" s="145"/>
      <c r="BF311" s="145"/>
      <c r="BG311" s="145"/>
      <c r="BH311" s="145"/>
    </row>
    <row r="312" spans="1:60" ht="63.75" hidden="1" customHeight="1" x14ac:dyDescent="0.2">
      <c r="A312" s="324"/>
      <c r="B312" s="324"/>
      <c r="C312" s="325"/>
      <c r="D312" s="336"/>
      <c r="E312" s="325"/>
      <c r="F312" s="324"/>
      <c r="G312" s="203" t="s">
        <v>260</v>
      </c>
      <c r="H312" s="203" t="s">
        <v>37</v>
      </c>
      <c r="I312" s="203" t="s">
        <v>1453</v>
      </c>
      <c r="J312" s="324"/>
      <c r="K312" s="324"/>
      <c r="L312" s="324"/>
      <c r="M312" s="324"/>
      <c r="N312" s="324"/>
      <c r="O312" s="332"/>
      <c r="P312" s="324"/>
      <c r="Q312" s="332"/>
      <c r="R312" s="332"/>
      <c r="S312" s="128" t="s">
        <v>315</v>
      </c>
      <c r="T312" s="129">
        <f t="shared" si="1102"/>
        <v>1</v>
      </c>
      <c r="U312" s="325"/>
      <c r="V312" s="325"/>
      <c r="W312" s="203" t="s">
        <v>1477</v>
      </c>
      <c r="X312" s="324"/>
      <c r="Y312" s="329"/>
      <c r="Z312" s="206">
        <f t="shared" si="1103"/>
        <v>1</v>
      </c>
      <c r="AA312" s="203" t="s">
        <v>320</v>
      </c>
      <c r="AB312" s="203"/>
      <c r="AC312" s="329"/>
      <c r="AD312" s="325"/>
      <c r="AE312" s="202">
        <f t="shared" si="1104"/>
        <v>1</v>
      </c>
      <c r="AF312" s="203" t="s">
        <v>295</v>
      </c>
      <c r="AG312" s="203" t="s">
        <v>1481</v>
      </c>
      <c r="AH312" s="329"/>
      <c r="AI312" s="325"/>
      <c r="AJ312" s="202">
        <f t="shared" si="1105"/>
        <v>1</v>
      </c>
      <c r="AK312" s="203" t="s">
        <v>292</v>
      </c>
      <c r="AL312" s="203" t="s">
        <v>299</v>
      </c>
      <c r="AM312" s="329"/>
      <c r="AN312" s="325"/>
      <c r="AO312" s="202">
        <f t="shared" si="1323"/>
        <v>1</v>
      </c>
      <c r="AP312" s="203" t="s">
        <v>614</v>
      </c>
      <c r="AQ312" s="325"/>
      <c r="AR312" s="325"/>
      <c r="AS312" s="327"/>
      <c r="AT312" s="327"/>
      <c r="AU312" s="334"/>
      <c r="AV312" s="334"/>
      <c r="AW312" s="203" t="s">
        <v>89</v>
      </c>
      <c r="AX312" s="203"/>
      <c r="AY312" s="130"/>
      <c r="AZ312" s="131"/>
      <c r="BA312" s="207"/>
      <c r="BB312" s="145"/>
      <c r="BC312" s="145"/>
      <c r="BD312" s="145"/>
      <c r="BE312" s="145"/>
      <c r="BF312" s="145"/>
      <c r="BG312" s="145"/>
      <c r="BH312" s="145"/>
    </row>
    <row r="313" spans="1:60" ht="63.75" hidden="1" customHeight="1" x14ac:dyDescent="0.2">
      <c r="A313" s="324"/>
      <c r="B313" s="324"/>
      <c r="C313" s="325"/>
      <c r="D313" s="336"/>
      <c r="E313" s="325"/>
      <c r="F313" s="324"/>
      <c r="G313" s="203"/>
      <c r="H313" s="203"/>
      <c r="I313" s="203"/>
      <c r="J313" s="324"/>
      <c r="K313" s="324"/>
      <c r="L313" s="324"/>
      <c r="M313" s="324"/>
      <c r="N313" s="324"/>
      <c r="O313" s="332"/>
      <c r="P313" s="324"/>
      <c r="Q313" s="332"/>
      <c r="R313" s="332"/>
      <c r="S313" s="128"/>
      <c r="T313" s="129">
        <f t="shared" si="1102"/>
        <v>0</v>
      </c>
      <c r="U313" s="325"/>
      <c r="V313" s="325"/>
      <c r="W313" s="203"/>
      <c r="X313" s="324"/>
      <c r="Y313" s="329"/>
      <c r="Z313" s="206">
        <f t="shared" si="1103"/>
        <v>0</v>
      </c>
      <c r="AA313" s="203"/>
      <c r="AB313" s="203"/>
      <c r="AC313" s="329"/>
      <c r="AD313" s="325"/>
      <c r="AE313" s="202">
        <f t="shared" si="1104"/>
        <v>0</v>
      </c>
      <c r="AF313" s="203"/>
      <c r="AG313" s="203"/>
      <c r="AH313" s="329"/>
      <c r="AI313" s="325"/>
      <c r="AJ313" s="202">
        <f t="shared" si="1105"/>
        <v>0</v>
      </c>
      <c r="AK313" s="203"/>
      <c r="AL313" s="203"/>
      <c r="AM313" s="329"/>
      <c r="AN313" s="325"/>
      <c r="AO313" s="202">
        <f t="shared" si="1323"/>
        <v>0</v>
      </c>
      <c r="AP313" s="203"/>
      <c r="AQ313" s="325"/>
      <c r="AR313" s="325"/>
      <c r="AS313" s="327"/>
      <c r="AT313" s="327"/>
      <c r="AU313" s="334"/>
      <c r="AV313" s="334"/>
      <c r="AW313" s="203" t="s">
        <v>89</v>
      </c>
      <c r="AX313" s="203"/>
      <c r="AY313" s="130"/>
      <c r="AZ313" s="131"/>
      <c r="BA313" s="207"/>
      <c r="BB313" s="145"/>
      <c r="BC313" s="145"/>
      <c r="BD313" s="145"/>
      <c r="BE313" s="145"/>
      <c r="BF313" s="145"/>
      <c r="BG313" s="145"/>
      <c r="BH313" s="145"/>
    </row>
    <row r="314" spans="1:60" ht="63.75" customHeight="1" x14ac:dyDescent="0.2">
      <c r="A314" s="324">
        <v>102</v>
      </c>
      <c r="B314" s="324" t="s">
        <v>279</v>
      </c>
      <c r="C314" s="325" t="str">
        <f>+VLOOKUP(B314,$A$568:$B$606,2,0)</f>
        <v>ALVARO HERNAN RESTREPO VICTORIA</v>
      </c>
      <c r="D314" s="336" t="s">
        <v>167</v>
      </c>
      <c r="E314" s="325"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324" t="s">
        <v>265</v>
      </c>
      <c r="G314" s="203" t="s">
        <v>260</v>
      </c>
      <c r="H314" s="203" t="s">
        <v>37</v>
      </c>
      <c r="I314" s="203" t="s">
        <v>1454</v>
      </c>
      <c r="J314" s="324" t="s">
        <v>105</v>
      </c>
      <c r="K314" s="324" t="s">
        <v>1464</v>
      </c>
      <c r="L314" s="324" t="s">
        <v>1465</v>
      </c>
      <c r="M314" s="324" t="s">
        <v>1466</v>
      </c>
      <c r="N314" s="324" t="s">
        <v>127</v>
      </c>
      <c r="O314" s="332">
        <f t="shared" ref="O314" si="1345">IF(N314="ALTA",5,IF(N314="MEDIO ALTA",4,IF(N314="MEDIA",3,IF(N314="MEDIO BAJA",2,IF(N314="BAJA",1,0)))))</f>
        <v>1</v>
      </c>
      <c r="P314" s="324" t="s">
        <v>140</v>
      </c>
      <c r="Q314" s="332">
        <f t="shared" ref="Q314" si="1346">IF(P314="ALTO",5,IF(P314="MEDIO-ALTO",4,IF(P314="MEDIO",3,IF(P314="MEDIO-BAJO",2,IF(P314="BAJO",1,0)))))</f>
        <v>3</v>
      </c>
      <c r="R314" s="332">
        <f t="shared" ref="R314" si="1347">Q314*O314</f>
        <v>3</v>
      </c>
      <c r="S314" s="128" t="s">
        <v>315</v>
      </c>
      <c r="T314" s="129">
        <f t="shared" si="1102"/>
        <v>1</v>
      </c>
      <c r="U314" s="325">
        <f t="shared" ref="U314" si="1348">ROUND(AVERAGEIF(T314:T316,"&gt;0"),0)</f>
        <v>1</v>
      </c>
      <c r="V314" s="325">
        <f t="shared" ref="V314" si="1349">U314*0.6</f>
        <v>0.6</v>
      </c>
      <c r="W314" s="203" t="s">
        <v>1478</v>
      </c>
      <c r="X314" s="324">
        <f t="shared" ref="X314" si="1350">IF(S314="No_existen",5*$X$10,Y314*$X$10)</f>
        <v>0.2</v>
      </c>
      <c r="Y314" s="329">
        <f t="shared" ref="Y314" si="1351">ROUND(AVERAGEIF(Z314:Z316,"&gt;0"),0)</f>
        <v>4</v>
      </c>
      <c r="Z314" s="206">
        <f t="shared" si="1103"/>
        <v>4</v>
      </c>
      <c r="AA314" s="203" t="s">
        <v>318</v>
      </c>
      <c r="AB314" s="203"/>
      <c r="AC314" s="329">
        <f t="shared" ref="AC314" si="1352">IF(S314="No_existen",5*$AC$10,AD314*$AC$10)</f>
        <v>0.15</v>
      </c>
      <c r="AD314" s="325">
        <f t="shared" ref="AD314" si="1353">ROUND(AVERAGEIF(AE314:AE316,"&gt;0"),0)</f>
        <v>1</v>
      </c>
      <c r="AE314" s="202">
        <f t="shared" si="1104"/>
        <v>1</v>
      </c>
      <c r="AF314" s="203" t="s">
        <v>295</v>
      </c>
      <c r="AG314" s="203" t="s">
        <v>1363</v>
      </c>
      <c r="AH314" s="329">
        <f t="shared" ref="AH314" si="1354">IF(S314="No_existen",5*$AH$10,AI314*$AH$10)</f>
        <v>0.1</v>
      </c>
      <c r="AI314" s="325">
        <f t="shared" ref="AI314" si="1355">ROUND(AVERAGEIF(AJ314:AJ316,"&gt;0"),0)</f>
        <v>1</v>
      </c>
      <c r="AJ314" s="202">
        <f t="shared" si="1105"/>
        <v>1</v>
      </c>
      <c r="AK314" s="203" t="s">
        <v>292</v>
      </c>
      <c r="AL314" s="203" t="s">
        <v>307</v>
      </c>
      <c r="AM314" s="329">
        <f t="shared" ref="AM314" si="1356">IF(S314="No_existen",5*$AM$10,AN314*$AM$10)</f>
        <v>0.1</v>
      </c>
      <c r="AN314" s="325">
        <f t="shared" ref="AN314" si="1357">ROUND(AVERAGEIF(AO314:AO316,"&gt;0"),0)</f>
        <v>1</v>
      </c>
      <c r="AO314" s="202">
        <f t="shared" si="1323"/>
        <v>1</v>
      </c>
      <c r="AP314" s="203" t="s">
        <v>614</v>
      </c>
      <c r="AQ314" s="325">
        <f t="shared" ref="AQ314" si="1358">ROUND(AVERAGE(U314,Y314,AD314,AI314,AN314),0)</f>
        <v>2</v>
      </c>
      <c r="AR314" s="325" t="str">
        <f t="shared" ref="AR314" si="1359">IF(AQ314&lt;1.5,"FUERTE",IF(AND(AQ314&gt;=1.5,AQ314&lt;2.5),"ACEPTABLE",IF(AQ314&gt;=5,"INEXISTENTE","DÉBIL")))</f>
        <v>ACEPTABLE</v>
      </c>
      <c r="AS314" s="327">
        <f t="shared" ref="AS314" si="1360">IF(R314=0,0,ROUND((R314*AQ314),0))</f>
        <v>6</v>
      </c>
      <c r="AT314" s="327" t="str">
        <f t="shared" ref="AT314" si="1361">IF(AS314&gt;=36,"GRAVE", IF(AS314&lt;=10, "LEVE", "MODERADO"))</f>
        <v>LEVE</v>
      </c>
      <c r="AU314" s="334" t="s">
        <v>1485</v>
      </c>
      <c r="AV314" s="335">
        <v>0</v>
      </c>
      <c r="AW314" s="203" t="s">
        <v>89</v>
      </c>
      <c r="AX314" s="203"/>
      <c r="AY314" s="130"/>
      <c r="AZ314" s="131"/>
      <c r="BA314" s="207"/>
      <c r="BB314" s="145"/>
      <c r="BC314" s="145"/>
      <c r="BD314" s="145"/>
      <c r="BE314" s="145"/>
      <c r="BF314" s="145"/>
      <c r="BG314" s="145"/>
      <c r="BH314" s="145"/>
    </row>
    <row r="315" spans="1:60" ht="63.75" hidden="1" customHeight="1" x14ac:dyDescent="0.2">
      <c r="A315" s="324"/>
      <c r="B315" s="324"/>
      <c r="C315" s="325"/>
      <c r="D315" s="336"/>
      <c r="E315" s="325"/>
      <c r="F315" s="324"/>
      <c r="G315" s="203"/>
      <c r="H315" s="203"/>
      <c r="I315" s="203"/>
      <c r="J315" s="324"/>
      <c r="K315" s="324"/>
      <c r="L315" s="324"/>
      <c r="M315" s="324"/>
      <c r="N315" s="324"/>
      <c r="O315" s="332"/>
      <c r="P315" s="324"/>
      <c r="Q315" s="332"/>
      <c r="R315" s="332"/>
      <c r="S315" s="128"/>
      <c r="T315" s="129">
        <f t="shared" si="1102"/>
        <v>0</v>
      </c>
      <c r="U315" s="325"/>
      <c r="V315" s="325"/>
      <c r="W315" s="203"/>
      <c r="X315" s="324"/>
      <c r="Y315" s="329"/>
      <c r="Z315" s="206">
        <f t="shared" si="1103"/>
        <v>0</v>
      </c>
      <c r="AA315" s="203"/>
      <c r="AB315" s="203"/>
      <c r="AC315" s="329"/>
      <c r="AD315" s="325"/>
      <c r="AE315" s="202">
        <f t="shared" si="1104"/>
        <v>0</v>
      </c>
      <c r="AF315" s="203"/>
      <c r="AG315" s="203"/>
      <c r="AH315" s="329"/>
      <c r="AI315" s="325"/>
      <c r="AJ315" s="202">
        <f t="shared" si="1105"/>
        <v>0</v>
      </c>
      <c r="AK315" s="203"/>
      <c r="AL315" s="203"/>
      <c r="AM315" s="329"/>
      <c r="AN315" s="325"/>
      <c r="AO315" s="202">
        <f t="shared" si="1323"/>
        <v>0</v>
      </c>
      <c r="AP315" s="203"/>
      <c r="AQ315" s="325"/>
      <c r="AR315" s="325"/>
      <c r="AS315" s="327"/>
      <c r="AT315" s="327"/>
      <c r="AU315" s="334"/>
      <c r="AV315" s="334"/>
      <c r="AW315" s="203" t="s">
        <v>89</v>
      </c>
      <c r="AX315" s="203"/>
      <c r="AY315" s="130"/>
      <c r="AZ315" s="131"/>
      <c r="BA315" s="207"/>
      <c r="BB315" s="145"/>
      <c r="BC315" s="145"/>
      <c r="BD315" s="145"/>
      <c r="BE315" s="145"/>
      <c r="BF315" s="145"/>
      <c r="BG315" s="145"/>
      <c r="BH315" s="145"/>
    </row>
    <row r="316" spans="1:60" ht="63.75" hidden="1" customHeight="1" x14ac:dyDescent="0.2">
      <c r="A316" s="324"/>
      <c r="B316" s="324"/>
      <c r="C316" s="325"/>
      <c r="D316" s="336"/>
      <c r="E316" s="325"/>
      <c r="F316" s="324"/>
      <c r="G316" s="203"/>
      <c r="H316" s="203"/>
      <c r="I316" s="203"/>
      <c r="J316" s="324"/>
      <c r="K316" s="324"/>
      <c r="L316" s="324"/>
      <c r="M316" s="324"/>
      <c r="N316" s="324"/>
      <c r="O316" s="332"/>
      <c r="P316" s="324"/>
      <c r="Q316" s="332"/>
      <c r="R316" s="332"/>
      <c r="S316" s="128"/>
      <c r="T316" s="129">
        <f t="shared" si="1102"/>
        <v>0</v>
      </c>
      <c r="U316" s="325"/>
      <c r="V316" s="325"/>
      <c r="W316" s="203"/>
      <c r="X316" s="324"/>
      <c r="Y316" s="329"/>
      <c r="Z316" s="206">
        <f t="shared" si="1103"/>
        <v>0</v>
      </c>
      <c r="AA316" s="203"/>
      <c r="AB316" s="203"/>
      <c r="AC316" s="329"/>
      <c r="AD316" s="325"/>
      <c r="AE316" s="202">
        <f t="shared" si="1104"/>
        <v>0</v>
      </c>
      <c r="AF316" s="203"/>
      <c r="AG316" s="203"/>
      <c r="AH316" s="329"/>
      <c r="AI316" s="325"/>
      <c r="AJ316" s="202">
        <f t="shared" si="1105"/>
        <v>0</v>
      </c>
      <c r="AK316" s="203"/>
      <c r="AL316" s="203"/>
      <c r="AM316" s="329"/>
      <c r="AN316" s="325"/>
      <c r="AO316" s="202">
        <f t="shared" si="1323"/>
        <v>0</v>
      </c>
      <c r="AP316" s="203"/>
      <c r="AQ316" s="325"/>
      <c r="AR316" s="325"/>
      <c r="AS316" s="327"/>
      <c r="AT316" s="327"/>
      <c r="AU316" s="334"/>
      <c r="AV316" s="334"/>
      <c r="AW316" s="203" t="s">
        <v>89</v>
      </c>
      <c r="AX316" s="203"/>
      <c r="AY316" s="130"/>
      <c r="AZ316" s="131"/>
      <c r="BA316" s="207"/>
      <c r="BB316" s="145"/>
      <c r="BC316" s="145"/>
      <c r="BD316" s="145"/>
      <c r="BE316" s="145"/>
      <c r="BF316" s="145"/>
      <c r="BG316" s="145"/>
      <c r="BH316" s="145"/>
    </row>
    <row r="317" spans="1:60" ht="63.75" customHeight="1" x14ac:dyDescent="0.2">
      <c r="A317" s="324">
        <v>103</v>
      </c>
      <c r="B317" s="324" t="s">
        <v>279</v>
      </c>
      <c r="C317" s="325" t="str">
        <f>+VLOOKUP(B317,$A$568:$B$606,2,0)</f>
        <v>ALVARO HERNAN RESTREPO VICTORIA</v>
      </c>
      <c r="D317" s="336" t="s">
        <v>167</v>
      </c>
      <c r="E317" s="325"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324" t="s">
        <v>265</v>
      </c>
      <c r="G317" s="203" t="s">
        <v>260</v>
      </c>
      <c r="H317" s="203" t="s">
        <v>37</v>
      </c>
      <c r="I317" s="203" t="s">
        <v>1455</v>
      </c>
      <c r="J317" s="324" t="s">
        <v>105</v>
      </c>
      <c r="K317" s="324" t="s">
        <v>1154</v>
      </c>
      <c r="L317" s="324" t="s">
        <v>1467</v>
      </c>
      <c r="M317" s="324" t="s">
        <v>1468</v>
      </c>
      <c r="N317" s="324" t="s">
        <v>127</v>
      </c>
      <c r="O317" s="332">
        <f t="shared" ref="O317" si="1362">IF(N317="ALTA",5,IF(N317="MEDIO ALTA",4,IF(N317="MEDIA",3,IF(N317="MEDIO BAJA",2,IF(N317="BAJA",1,0)))))</f>
        <v>1</v>
      </c>
      <c r="P317" s="324" t="s">
        <v>140</v>
      </c>
      <c r="Q317" s="332">
        <f t="shared" ref="Q317" si="1363">IF(P317="ALTO",5,IF(P317="MEDIO-ALTO",4,IF(P317="MEDIO",3,IF(P317="MEDIO-BAJO",2,IF(P317="BAJO",1,0)))))</f>
        <v>3</v>
      </c>
      <c r="R317" s="332">
        <f t="shared" ref="R317" si="1364">Q317*O317</f>
        <v>3</v>
      </c>
      <c r="S317" s="128" t="s">
        <v>315</v>
      </c>
      <c r="T317" s="129">
        <f t="shared" si="1102"/>
        <v>1</v>
      </c>
      <c r="U317" s="325">
        <f t="shared" ref="U317" si="1365">ROUND(AVERAGEIF(T317:T319,"&gt;0"),0)</f>
        <v>1</v>
      </c>
      <c r="V317" s="325">
        <f t="shared" ref="V317" si="1366">U317*0.6</f>
        <v>0.6</v>
      </c>
      <c r="W317" s="203" t="s">
        <v>1479</v>
      </c>
      <c r="X317" s="324">
        <f t="shared" ref="X317" si="1367">IF(S317="No_existen",5*$X$10,Y317*$X$10)</f>
        <v>0.2</v>
      </c>
      <c r="Y317" s="329">
        <f t="shared" ref="Y317" si="1368">ROUND(AVERAGEIF(Z317:Z319,"&gt;0"),0)</f>
        <v>4</v>
      </c>
      <c r="Z317" s="206">
        <f t="shared" si="1103"/>
        <v>4</v>
      </c>
      <c r="AA317" s="203" t="s">
        <v>318</v>
      </c>
      <c r="AB317" s="203"/>
      <c r="AC317" s="329">
        <f t="shared" ref="AC317" si="1369">IF(S317="No_existen",5*$AC$10,AD317*$AC$10)</f>
        <v>0.15</v>
      </c>
      <c r="AD317" s="325">
        <f t="shared" ref="AD317" si="1370">ROUND(AVERAGEIF(AE317:AE319,"&gt;0"),0)</f>
        <v>1</v>
      </c>
      <c r="AE317" s="202">
        <f t="shared" si="1104"/>
        <v>1</v>
      </c>
      <c r="AF317" s="203" t="s">
        <v>295</v>
      </c>
      <c r="AG317" s="203" t="s">
        <v>1363</v>
      </c>
      <c r="AH317" s="329">
        <f t="shared" ref="AH317" si="1371">IF(S317="No_existen",5*$AH$10,AI317*$AH$10)</f>
        <v>0.1</v>
      </c>
      <c r="AI317" s="325">
        <f t="shared" ref="AI317" si="1372">ROUND(AVERAGEIF(AJ317:AJ319,"&gt;0"),0)</f>
        <v>1</v>
      </c>
      <c r="AJ317" s="202">
        <f t="shared" si="1105"/>
        <v>1</v>
      </c>
      <c r="AK317" s="203" t="s">
        <v>292</v>
      </c>
      <c r="AL317" s="203" t="s">
        <v>300</v>
      </c>
      <c r="AM317" s="329">
        <f t="shared" ref="AM317" si="1373">IF(S317="No_existen",5*$AM$10,AN317*$AM$10)</f>
        <v>0.1</v>
      </c>
      <c r="AN317" s="325">
        <f t="shared" ref="AN317" si="1374">ROUND(AVERAGEIF(AO317:AO319,"&gt;0"),0)</f>
        <v>1</v>
      </c>
      <c r="AO317" s="202">
        <f t="shared" ref="AO317:AO340" si="1375">IF(AP317="Preventivo",1,IF(AP317="Detectivo",4, IF(S317="No_existen",5,0)))</f>
        <v>1</v>
      </c>
      <c r="AP317" s="203" t="s">
        <v>614</v>
      </c>
      <c r="AQ317" s="325">
        <f t="shared" ref="AQ317" si="1376">ROUND(AVERAGE(U317,Y317,AD317,AI317,AN317),0)</f>
        <v>2</v>
      </c>
      <c r="AR317" s="325" t="str">
        <f t="shared" ref="AR317" si="1377">IF(AQ317&lt;1.5,"FUERTE",IF(AND(AQ317&gt;=1.5,AQ317&lt;2.5),"ACEPTABLE",IF(AQ317&gt;=5,"INEXISTENTE","DÉBIL")))</f>
        <v>ACEPTABLE</v>
      </c>
      <c r="AS317" s="327">
        <f t="shared" ref="AS317" si="1378">IF(R317=0,0,ROUND((R317*AQ317),0))</f>
        <v>6</v>
      </c>
      <c r="AT317" s="327" t="str">
        <f t="shared" ref="AT317" si="1379">IF(AS317&gt;=36,"GRAVE", IF(AS317&lt;=10, "LEVE", "MODERADO"))</f>
        <v>LEVE</v>
      </c>
      <c r="AU317" s="334" t="s">
        <v>1486</v>
      </c>
      <c r="AV317" s="335">
        <v>-0.05</v>
      </c>
      <c r="AW317" s="203" t="s">
        <v>89</v>
      </c>
      <c r="AX317" s="203"/>
      <c r="AY317" s="130"/>
      <c r="AZ317" s="131"/>
      <c r="BA317" s="207"/>
      <c r="BB317" s="145"/>
      <c r="BC317" s="145"/>
      <c r="BD317" s="145"/>
      <c r="BE317" s="145"/>
      <c r="BF317" s="145"/>
      <c r="BG317" s="145"/>
      <c r="BH317" s="145"/>
    </row>
    <row r="318" spans="1:60" ht="63.75" hidden="1" customHeight="1" x14ac:dyDescent="0.2">
      <c r="A318" s="324"/>
      <c r="B318" s="324"/>
      <c r="C318" s="325"/>
      <c r="D318" s="336"/>
      <c r="E318" s="325"/>
      <c r="F318" s="324"/>
      <c r="G318" s="203"/>
      <c r="H318" s="203"/>
      <c r="I318" s="127"/>
      <c r="J318" s="324"/>
      <c r="K318" s="324"/>
      <c r="L318" s="324"/>
      <c r="M318" s="324"/>
      <c r="N318" s="324"/>
      <c r="O318" s="332"/>
      <c r="P318" s="324"/>
      <c r="Q318" s="332"/>
      <c r="R318" s="332"/>
      <c r="S318" s="128"/>
      <c r="T318" s="129">
        <f t="shared" si="1102"/>
        <v>0</v>
      </c>
      <c r="U318" s="325"/>
      <c r="V318" s="325"/>
      <c r="W318" s="203"/>
      <c r="X318" s="324"/>
      <c r="Y318" s="329"/>
      <c r="Z318" s="206">
        <f t="shared" si="1103"/>
        <v>0</v>
      </c>
      <c r="AA318" s="203"/>
      <c r="AB318" s="203"/>
      <c r="AC318" s="329"/>
      <c r="AD318" s="325"/>
      <c r="AE318" s="202">
        <f t="shared" si="1104"/>
        <v>0</v>
      </c>
      <c r="AF318" s="203"/>
      <c r="AG318" s="203"/>
      <c r="AH318" s="329"/>
      <c r="AI318" s="325"/>
      <c r="AJ318" s="202">
        <f t="shared" si="1105"/>
        <v>0</v>
      </c>
      <c r="AK318" s="203"/>
      <c r="AL318" s="203"/>
      <c r="AM318" s="329"/>
      <c r="AN318" s="325"/>
      <c r="AO318" s="202">
        <f t="shared" si="1375"/>
        <v>0</v>
      </c>
      <c r="AP318" s="203"/>
      <c r="AQ318" s="325"/>
      <c r="AR318" s="325"/>
      <c r="AS318" s="327"/>
      <c r="AT318" s="327"/>
      <c r="AU318" s="334"/>
      <c r="AV318" s="334"/>
      <c r="AW318" s="203" t="s">
        <v>89</v>
      </c>
      <c r="AX318" s="203"/>
      <c r="AY318" s="130"/>
      <c r="AZ318" s="131"/>
      <c r="BA318" s="207"/>
      <c r="BB318" s="145"/>
      <c r="BC318" s="145"/>
      <c r="BD318" s="145"/>
      <c r="BE318" s="145"/>
      <c r="BF318" s="145"/>
      <c r="BG318" s="145"/>
      <c r="BH318" s="145"/>
    </row>
    <row r="319" spans="1:60" ht="63.75" hidden="1" customHeight="1" x14ac:dyDescent="0.2">
      <c r="A319" s="324"/>
      <c r="B319" s="324"/>
      <c r="C319" s="325"/>
      <c r="D319" s="336"/>
      <c r="E319" s="325"/>
      <c r="F319" s="324"/>
      <c r="G319" s="203"/>
      <c r="H319" s="203"/>
      <c r="I319" s="127"/>
      <c r="J319" s="324"/>
      <c r="K319" s="324"/>
      <c r="L319" s="324"/>
      <c r="M319" s="324"/>
      <c r="N319" s="324"/>
      <c r="O319" s="332"/>
      <c r="P319" s="324"/>
      <c r="Q319" s="332"/>
      <c r="R319" s="332"/>
      <c r="S319" s="128"/>
      <c r="T319" s="129">
        <f t="shared" si="1102"/>
        <v>0</v>
      </c>
      <c r="U319" s="325"/>
      <c r="V319" s="325"/>
      <c r="W319" s="203"/>
      <c r="X319" s="324"/>
      <c r="Y319" s="329"/>
      <c r="Z319" s="206">
        <f t="shared" si="1103"/>
        <v>0</v>
      </c>
      <c r="AA319" s="203"/>
      <c r="AB319" s="203"/>
      <c r="AC319" s="329"/>
      <c r="AD319" s="325"/>
      <c r="AE319" s="202">
        <f t="shared" si="1104"/>
        <v>0</v>
      </c>
      <c r="AF319" s="203"/>
      <c r="AG319" s="203"/>
      <c r="AH319" s="329"/>
      <c r="AI319" s="325"/>
      <c r="AJ319" s="202">
        <f t="shared" si="1105"/>
        <v>0</v>
      </c>
      <c r="AK319" s="203"/>
      <c r="AL319" s="203"/>
      <c r="AM319" s="329"/>
      <c r="AN319" s="325"/>
      <c r="AO319" s="202">
        <f t="shared" si="1375"/>
        <v>0</v>
      </c>
      <c r="AP319" s="203"/>
      <c r="AQ319" s="325"/>
      <c r="AR319" s="325"/>
      <c r="AS319" s="327"/>
      <c r="AT319" s="327"/>
      <c r="AU319" s="334"/>
      <c r="AV319" s="334"/>
      <c r="AW319" s="203" t="s">
        <v>89</v>
      </c>
      <c r="AX319" s="203"/>
      <c r="AY319" s="130"/>
      <c r="AZ319" s="131"/>
      <c r="BA319" s="207"/>
      <c r="BB319" s="145"/>
      <c r="BC319" s="145"/>
      <c r="BD319" s="145"/>
      <c r="BE319" s="145"/>
      <c r="BF319" s="145"/>
      <c r="BG319" s="145"/>
      <c r="BH319" s="145"/>
    </row>
    <row r="320" spans="1:60" ht="81" hidden="1" customHeight="1" x14ac:dyDescent="0.2">
      <c r="A320" s="324">
        <v>104</v>
      </c>
      <c r="B320" s="324" t="s">
        <v>549</v>
      </c>
      <c r="C320" s="325" t="str">
        <f>+VLOOKUP(B320,$A$568:$B$606,2,0)</f>
        <v>FERNANDO NOREÑA JARAMILLO</v>
      </c>
      <c r="D320" s="336" t="s">
        <v>440</v>
      </c>
      <c r="E320" s="325"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324" t="s">
        <v>264</v>
      </c>
      <c r="G320" s="203" t="s">
        <v>260</v>
      </c>
      <c r="H320" s="203" t="s">
        <v>37</v>
      </c>
      <c r="I320" s="128" t="s">
        <v>1499</v>
      </c>
      <c r="J320" s="324" t="s">
        <v>107</v>
      </c>
      <c r="K320" s="324" t="s">
        <v>1502</v>
      </c>
      <c r="L320" s="324" t="s">
        <v>1503</v>
      </c>
      <c r="M320" s="324" t="s">
        <v>1504</v>
      </c>
      <c r="N320" s="324" t="s">
        <v>127</v>
      </c>
      <c r="O320" s="332">
        <f t="shared" ref="O320" si="1380">IF(N320="ALTA",5,IF(N320="MEDIO ALTA",4,IF(N320="MEDIA",3,IF(N320="MEDIO BAJA",2,IF(N320="BAJA",1,0)))))</f>
        <v>1</v>
      </c>
      <c r="P320" s="324" t="s">
        <v>140</v>
      </c>
      <c r="Q320" s="332">
        <f t="shared" ref="Q320" si="1381">IF(P320="ALTO",5,IF(P320="MEDIO-ALTO",4,IF(P320="MEDIO",3,IF(P320="MEDIO-BAJO",2,IF(P320="BAJO",1,0)))))</f>
        <v>3</v>
      </c>
      <c r="R320" s="332">
        <f t="shared" ref="R320" si="1382">Q320*O320</f>
        <v>3</v>
      </c>
      <c r="S320" s="128" t="s">
        <v>315</v>
      </c>
      <c r="T320" s="129">
        <f t="shared" si="1102"/>
        <v>1</v>
      </c>
      <c r="U320" s="325">
        <f t="shared" ref="U320" si="1383">ROUND(AVERAGEIF(T320:T322,"&gt;0"),0)</f>
        <v>1</v>
      </c>
      <c r="V320" s="325">
        <f t="shared" ref="V320" si="1384">U320*0.6</f>
        <v>0.6</v>
      </c>
      <c r="W320" s="203" t="s">
        <v>1505</v>
      </c>
      <c r="X320" s="324">
        <f t="shared" ref="X320" si="1385">IF(S320="No_existen",5*$X$10,Y320*$X$10)</f>
        <v>0.1</v>
      </c>
      <c r="Y320" s="329">
        <f t="shared" ref="Y320" si="1386">ROUND(AVERAGEIF(Z320:Z322,"&gt;0"),0)</f>
        <v>2</v>
      </c>
      <c r="Z320" s="206">
        <f t="shared" si="1103"/>
        <v>2</v>
      </c>
      <c r="AA320" s="203" t="s">
        <v>319</v>
      </c>
      <c r="AB320" s="203"/>
      <c r="AC320" s="329">
        <f t="shared" ref="AC320" si="1387">IF(S320="No_existen",5*$AC$10,AD320*$AC$10)</f>
        <v>0.15</v>
      </c>
      <c r="AD320" s="325">
        <f t="shared" ref="AD320" si="1388">ROUND(AVERAGEIF(AE320:AE322,"&gt;0"),0)</f>
        <v>1</v>
      </c>
      <c r="AE320" s="202">
        <f t="shared" si="1104"/>
        <v>1</v>
      </c>
      <c r="AF320" s="203" t="s">
        <v>295</v>
      </c>
      <c r="AG320" s="203" t="s">
        <v>1507</v>
      </c>
      <c r="AH320" s="329">
        <f t="shared" ref="AH320" si="1389">IF(S320="No_existen",5*$AH$10,AI320*$AH$10)</f>
        <v>0.1</v>
      </c>
      <c r="AI320" s="325">
        <f t="shared" ref="AI320" si="1390">ROUND(AVERAGEIF(AJ320:AJ322,"&gt;0"),0)</f>
        <v>1</v>
      </c>
      <c r="AJ320" s="202">
        <f t="shared" si="1105"/>
        <v>1</v>
      </c>
      <c r="AK320" s="203" t="s">
        <v>292</v>
      </c>
      <c r="AL320" s="203" t="s">
        <v>301</v>
      </c>
      <c r="AM320" s="329">
        <f t="shared" ref="AM320" si="1391">IF(S320="No_existen",5*$AM$10,AN320*$AM$10)</f>
        <v>0.4</v>
      </c>
      <c r="AN320" s="325">
        <f t="shared" ref="AN320" si="1392">ROUND(AVERAGEIF(AO320:AO322,"&gt;0"),0)</f>
        <v>4</v>
      </c>
      <c r="AO320" s="202">
        <f t="shared" si="1375"/>
        <v>4</v>
      </c>
      <c r="AP320" s="203" t="s">
        <v>613</v>
      </c>
      <c r="AQ320" s="325">
        <f t="shared" ref="AQ320" si="1393">ROUND(AVERAGE(U320,Y320,AD320,AI320,AN320),0)</f>
        <v>2</v>
      </c>
      <c r="AR320" s="325" t="str">
        <f t="shared" ref="AR320" si="1394">IF(AQ320&lt;1.5,"FUERTE",IF(AND(AQ320&gt;=1.5,AQ320&lt;2.5),"ACEPTABLE",IF(AQ320&gt;=5,"INEXISTENTE","DÉBIL")))</f>
        <v>ACEPTABLE</v>
      </c>
      <c r="AS320" s="327">
        <f t="shared" ref="AS320" si="1395">IF(R320=0,0,ROUND((R320*AQ320),0))</f>
        <v>6</v>
      </c>
      <c r="AT320" s="327" t="str">
        <f t="shared" ref="AT320" si="1396">IF(AS320&gt;=36,"GRAVE", IF(AS320&lt;=10, "LEVE", "MODERADO"))</f>
        <v>LEVE</v>
      </c>
      <c r="AU320" s="334" t="s">
        <v>1509</v>
      </c>
      <c r="AV320" s="334" t="s">
        <v>1510</v>
      </c>
      <c r="AW320" s="203" t="s">
        <v>89</v>
      </c>
      <c r="AX320" s="203"/>
      <c r="AY320" s="130"/>
      <c r="AZ320" s="131"/>
      <c r="BA320" s="207"/>
      <c r="BB320" s="145"/>
      <c r="BC320" s="145"/>
      <c r="BD320" s="145"/>
      <c r="BE320" s="145"/>
      <c r="BF320" s="145"/>
      <c r="BG320" s="145"/>
      <c r="BH320" s="145"/>
    </row>
    <row r="321" spans="1:60" ht="63.75" hidden="1" customHeight="1" x14ac:dyDescent="0.2">
      <c r="A321" s="324"/>
      <c r="B321" s="324"/>
      <c r="C321" s="325"/>
      <c r="D321" s="336"/>
      <c r="E321" s="325"/>
      <c r="F321" s="324"/>
      <c r="G321" s="203" t="s">
        <v>261</v>
      </c>
      <c r="H321" s="203" t="s">
        <v>41</v>
      </c>
      <c r="I321" s="128" t="s">
        <v>1500</v>
      </c>
      <c r="J321" s="324"/>
      <c r="K321" s="324"/>
      <c r="L321" s="324"/>
      <c r="M321" s="324"/>
      <c r="N321" s="324"/>
      <c r="O321" s="332"/>
      <c r="P321" s="324"/>
      <c r="Q321" s="332"/>
      <c r="R321" s="332"/>
      <c r="S321" s="128" t="s">
        <v>315</v>
      </c>
      <c r="T321" s="129">
        <f t="shared" si="1102"/>
        <v>1</v>
      </c>
      <c r="U321" s="325"/>
      <c r="V321" s="325"/>
      <c r="W321" s="203" t="s">
        <v>1506</v>
      </c>
      <c r="X321" s="324"/>
      <c r="Y321" s="329"/>
      <c r="Z321" s="206">
        <f t="shared" si="1103"/>
        <v>2</v>
      </c>
      <c r="AA321" s="203" t="s">
        <v>319</v>
      </c>
      <c r="AB321" s="203"/>
      <c r="AC321" s="329"/>
      <c r="AD321" s="325"/>
      <c r="AE321" s="202">
        <f t="shared" si="1104"/>
        <v>1</v>
      </c>
      <c r="AF321" s="203" t="s">
        <v>295</v>
      </c>
      <c r="AG321" s="203" t="s">
        <v>1508</v>
      </c>
      <c r="AH321" s="329"/>
      <c r="AI321" s="325"/>
      <c r="AJ321" s="202">
        <f t="shared" si="1105"/>
        <v>1</v>
      </c>
      <c r="AK321" s="203" t="s">
        <v>292</v>
      </c>
      <c r="AL321" s="203" t="s">
        <v>301</v>
      </c>
      <c r="AM321" s="329"/>
      <c r="AN321" s="325"/>
      <c r="AO321" s="202">
        <f t="shared" si="1375"/>
        <v>4</v>
      </c>
      <c r="AP321" s="203" t="s">
        <v>613</v>
      </c>
      <c r="AQ321" s="325"/>
      <c r="AR321" s="325"/>
      <c r="AS321" s="327"/>
      <c r="AT321" s="327"/>
      <c r="AU321" s="334"/>
      <c r="AV321" s="334"/>
      <c r="AW321" s="203" t="s">
        <v>89</v>
      </c>
      <c r="AX321" s="203"/>
      <c r="AY321" s="130"/>
      <c r="AZ321" s="131"/>
      <c r="BA321" s="207"/>
      <c r="BB321" s="145"/>
      <c r="BC321" s="145"/>
      <c r="BD321" s="145"/>
      <c r="BE321" s="145"/>
      <c r="BF321" s="145"/>
      <c r="BG321" s="145"/>
      <c r="BH321" s="145"/>
    </row>
    <row r="322" spans="1:60" ht="63.75" hidden="1" customHeight="1" x14ac:dyDescent="0.2">
      <c r="A322" s="324"/>
      <c r="B322" s="324"/>
      <c r="C322" s="325"/>
      <c r="D322" s="336"/>
      <c r="E322" s="325"/>
      <c r="F322" s="324"/>
      <c r="G322" s="203" t="s">
        <v>261</v>
      </c>
      <c r="H322" s="203" t="s">
        <v>262</v>
      </c>
      <c r="I322" s="128" t="s">
        <v>1501</v>
      </c>
      <c r="J322" s="324"/>
      <c r="K322" s="324"/>
      <c r="L322" s="324"/>
      <c r="M322" s="324"/>
      <c r="N322" s="324"/>
      <c r="O322" s="332"/>
      <c r="P322" s="324"/>
      <c r="Q322" s="332"/>
      <c r="R322" s="332"/>
      <c r="S322" s="128"/>
      <c r="T322" s="129">
        <f t="shared" si="1102"/>
        <v>0</v>
      </c>
      <c r="U322" s="325"/>
      <c r="V322" s="325"/>
      <c r="W322" s="203"/>
      <c r="X322" s="324"/>
      <c r="Y322" s="329"/>
      <c r="Z322" s="206">
        <f t="shared" si="1103"/>
        <v>0</v>
      </c>
      <c r="AA322" s="203"/>
      <c r="AB322" s="203"/>
      <c r="AC322" s="329"/>
      <c r="AD322" s="325"/>
      <c r="AE322" s="202">
        <f t="shared" si="1104"/>
        <v>0</v>
      </c>
      <c r="AF322" s="203"/>
      <c r="AG322" s="203"/>
      <c r="AH322" s="329"/>
      <c r="AI322" s="325"/>
      <c r="AJ322" s="202">
        <f t="shared" si="1105"/>
        <v>0</v>
      </c>
      <c r="AK322" s="203"/>
      <c r="AL322" s="203"/>
      <c r="AM322" s="329"/>
      <c r="AN322" s="325"/>
      <c r="AO322" s="202">
        <f t="shared" si="1375"/>
        <v>0</v>
      </c>
      <c r="AP322" s="203"/>
      <c r="AQ322" s="325"/>
      <c r="AR322" s="325"/>
      <c r="AS322" s="327"/>
      <c r="AT322" s="327"/>
      <c r="AU322" s="334"/>
      <c r="AV322" s="334"/>
      <c r="AW322" s="203" t="s">
        <v>89</v>
      </c>
      <c r="AX322" s="203"/>
      <c r="AY322" s="130"/>
      <c r="AZ322" s="131"/>
      <c r="BA322" s="207"/>
      <c r="BB322" s="145"/>
      <c r="BC322" s="145"/>
      <c r="BD322" s="145"/>
      <c r="BE322" s="145"/>
      <c r="BF322" s="145"/>
      <c r="BG322" s="145"/>
      <c r="BH322" s="145"/>
    </row>
    <row r="323" spans="1:60" ht="81" hidden="1" customHeight="1" x14ac:dyDescent="0.2">
      <c r="A323" s="324">
        <v>105</v>
      </c>
      <c r="B323" s="324" t="s">
        <v>545</v>
      </c>
      <c r="C323" s="325" t="str">
        <f>+VLOOKUP(B323,$A$568:$B$606,2,0)</f>
        <v>MARTA LEONOR MARULANDA ÁNGEL</v>
      </c>
      <c r="D323" s="336" t="s">
        <v>436</v>
      </c>
      <c r="E323" s="325"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324" t="s">
        <v>264</v>
      </c>
      <c r="G323" s="203" t="s">
        <v>261</v>
      </c>
      <c r="H323" s="203" t="s">
        <v>41</v>
      </c>
      <c r="I323" s="203" t="s">
        <v>1511</v>
      </c>
      <c r="J323" s="324" t="s">
        <v>107</v>
      </c>
      <c r="K323" s="337" t="s">
        <v>1514</v>
      </c>
      <c r="L323" s="337" t="s">
        <v>1515</v>
      </c>
      <c r="M323" s="337" t="s">
        <v>1516</v>
      </c>
      <c r="N323" s="324" t="s">
        <v>104</v>
      </c>
      <c r="O323" s="332">
        <f t="shared" ref="O323" si="1397">IF(N323="ALTA",5,IF(N323="MEDIO ALTA",4,IF(N323="MEDIA",3,IF(N323="MEDIO BAJA",2,IF(N323="BAJA",1,0)))))</f>
        <v>3</v>
      </c>
      <c r="P323" s="324" t="s">
        <v>139</v>
      </c>
      <c r="Q323" s="332">
        <f t="shared" ref="Q323" si="1398">IF(P323="ALTO",5,IF(P323="MEDIO-ALTO",4,IF(P323="MEDIO",3,IF(P323="MEDIO-BAJO",2,IF(P323="BAJO",1,0)))))</f>
        <v>5</v>
      </c>
      <c r="R323" s="332">
        <f t="shared" ref="R323" si="1399">Q323*O323</f>
        <v>15</v>
      </c>
      <c r="S323" s="128" t="s">
        <v>315</v>
      </c>
      <c r="T323" s="129">
        <f t="shared" si="1102"/>
        <v>1</v>
      </c>
      <c r="U323" s="325">
        <f t="shared" ref="U323" si="1400">ROUND(AVERAGEIF(T323:T325,"&gt;0"),0)</f>
        <v>1</v>
      </c>
      <c r="V323" s="325">
        <f t="shared" ref="V323" si="1401">U323*0.6</f>
        <v>0.6</v>
      </c>
      <c r="W323" s="203" t="s">
        <v>1517</v>
      </c>
      <c r="X323" s="324">
        <f t="shared" ref="X323" si="1402">IF(S323="No_existen",5*$X$10,Y323*$X$10)</f>
        <v>0.2</v>
      </c>
      <c r="Y323" s="329">
        <f t="shared" ref="Y323" si="1403">ROUND(AVERAGEIF(Z323:Z325,"&gt;0"),0)</f>
        <v>4</v>
      </c>
      <c r="Z323" s="206">
        <f t="shared" si="1103"/>
        <v>4</v>
      </c>
      <c r="AA323" s="203" t="s">
        <v>318</v>
      </c>
      <c r="AB323" s="203"/>
      <c r="AC323" s="329">
        <f t="shared" ref="AC323" si="1404">IF(S323="No_existen",5*$AC$10,AD323*$AC$10)</f>
        <v>0.15</v>
      </c>
      <c r="AD323" s="325">
        <f t="shared" ref="AD323" si="1405">ROUND(AVERAGEIF(AE323:AE325,"&gt;0"),0)</f>
        <v>1</v>
      </c>
      <c r="AE323" s="202">
        <f t="shared" si="1104"/>
        <v>1</v>
      </c>
      <c r="AF323" s="203" t="s">
        <v>295</v>
      </c>
      <c r="AG323" s="203" t="s">
        <v>1520</v>
      </c>
      <c r="AH323" s="329">
        <f t="shared" ref="AH323" si="1406">IF(S323="No_existen",5*$AH$10,AI323*$AH$10)</f>
        <v>0.1</v>
      </c>
      <c r="AI323" s="325">
        <f t="shared" ref="AI323" si="1407">ROUND(AVERAGEIF(AJ323:AJ325,"&gt;0"),0)</f>
        <v>1</v>
      </c>
      <c r="AJ323" s="202">
        <f t="shared" si="1105"/>
        <v>1</v>
      </c>
      <c r="AK323" s="203" t="s">
        <v>292</v>
      </c>
      <c r="AL323" s="203" t="s">
        <v>299</v>
      </c>
      <c r="AM323" s="329">
        <f t="shared" ref="AM323" si="1408">IF(S323="No_existen",5*$AM$10,AN323*$AM$10)</f>
        <v>0.1</v>
      </c>
      <c r="AN323" s="325">
        <f t="shared" ref="AN323" si="1409">ROUND(AVERAGEIF(AO323:AO325,"&gt;0"),0)</f>
        <v>1</v>
      </c>
      <c r="AO323" s="202">
        <f t="shared" si="1375"/>
        <v>1</v>
      </c>
      <c r="AP323" s="203" t="s">
        <v>614</v>
      </c>
      <c r="AQ323" s="325">
        <f t="shared" ref="AQ323" si="1410">ROUND(AVERAGE(U323,Y323,AD323,AI323,AN323),0)</f>
        <v>2</v>
      </c>
      <c r="AR323" s="325" t="str">
        <f t="shared" ref="AR323" si="1411">IF(AQ323&lt;1.5,"FUERTE",IF(AND(AQ323&gt;=1.5,AQ323&lt;2.5),"ACEPTABLE",IF(AQ323&gt;=5,"INEXISTENTE","DÉBIL")))</f>
        <v>ACEPTABLE</v>
      </c>
      <c r="AS323" s="327">
        <f t="shared" ref="AS323" si="1412">IF(R323=0,0,ROUND((R323*AQ323),0))</f>
        <v>30</v>
      </c>
      <c r="AT323" s="327" t="str">
        <f t="shared" ref="AT323" si="1413">IF(AS323&gt;=36,"GRAVE", IF(AS323&lt;=10, "LEVE", "MODERADO"))</f>
        <v>MODERADO</v>
      </c>
      <c r="AU323" s="337" t="s">
        <v>1521</v>
      </c>
      <c r="AV323" s="338">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324"/>
      <c r="B324" s="324"/>
      <c r="C324" s="325"/>
      <c r="D324" s="336"/>
      <c r="E324" s="325"/>
      <c r="F324" s="324"/>
      <c r="G324" s="203" t="s">
        <v>261</v>
      </c>
      <c r="H324" s="203" t="s">
        <v>262</v>
      </c>
      <c r="I324" s="203" t="s">
        <v>1512</v>
      </c>
      <c r="J324" s="324"/>
      <c r="K324" s="337"/>
      <c r="L324" s="337"/>
      <c r="M324" s="337"/>
      <c r="N324" s="324"/>
      <c r="O324" s="332"/>
      <c r="P324" s="324"/>
      <c r="Q324" s="332"/>
      <c r="R324" s="332"/>
      <c r="S324" s="128" t="s">
        <v>315</v>
      </c>
      <c r="T324" s="129">
        <f t="shared" si="1102"/>
        <v>1</v>
      </c>
      <c r="U324" s="325"/>
      <c r="V324" s="325"/>
      <c r="W324" s="203" t="s">
        <v>1518</v>
      </c>
      <c r="X324" s="324"/>
      <c r="Y324" s="329"/>
      <c r="Z324" s="206">
        <f t="shared" si="1103"/>
        <v>4</v>
      </c>
      <c r="AA324" s="203" t="s">
        <v>318</v>
      </c>
      <c r="AB324" s="203"/>
      <c r="AC324" s="329"/>
      <c r="AD324" s="325"/>
      <c r="AE324" s="202">
        <f t="shared" si="1104"/>
        <v>1</v>
      </c>
      <c r="AF324" s="203" t="s">
        <v>295</v>
      </c>
      <c r="AG324" s="203" t="s">
        <v>1520</v>
      </c>
      <c r="AH324" s="329"/>
      <c r="AI324" s="325"/>
      <c r="AJ324" s="202">
        <f t="shared" si="1105"/>
        <v>1</v>
      </c>
      <c r="AK324" s="203" t="s">
        <v>292</v>
      </c>
      <c r="AL324" s="203" t="s">
        <v>299</v>
      </c>
      <c r="AM324" s="329"/>
      <c r="AN324" s="325"/>
      <c r="AO324" s="202">
        <f t="shared" si="1375"/>
        <v>1</v>
      </c>
      <c r="AP324" s="203" t="s">
        <v>614</v>
      </c>
      <c r="AQ324" s="325"/>
      <c r="AR324" s="325"/>
      <c r="AS324" s="327"/>
      <c r="AT324" s="327"/>
      <c r="AU324" s="337"/>
      <c r="AV324" s="337"/>
      <c r="AW324" s="203" t="s">
        <v>89</v>
      </c>
      <c r="AX324" s="203"/>
      <c r="AY324" s="130"/>
      <c r="AZ324" s="131"/>
      <c r="BA324" s="207"/>
      <c r="BB324" s="145"/>
      <c r="BC324" s="145"/>
      <c r="BD324" s="145"/>
      <c r="BE324" s="145"/>
      <c r="BF324" s="145"/>
      <c r="BG324" s="145"/>
      <c r="BH324" s="145"/>
    </row>
    <row r="325" spans="1:60" ht="63.75" hidden="1" customHeight="1" x14ac:dyDescent="0.2">
      <c r="A325" s="324"/>
      <c r="B325" s="324"/>
      <c r="C325" s="325"/>
      <c r="D325" s="336"/>
      <c r="E325" s="325"/>
      <c r="F325" s="324"/>
      <c r="G325" s="203" t="s">
        <v>260</v>
      </c>
      <c r="H325" s="203" t="s">
        <v>37</v>
      </c>
      <c r="I325" s="203" t="s">
        <v>1513</v>
      </c>
      <c r="J325" s="324"/>
      <c r="K325" s="337"/>
      <c r="L325" s="337"/>
      <c r="M325" s="337"/>
      <c r="N325" s="324"/>
      <c r="O325" s="332"/>
      <c r="P325" s="324"/>
      <c r="Q325" s="332"/>
      <c r="R325" s="332"/>
      <c r="S325" s="128" t="s">
        <v>315</v>
      </c>
      <c r="T325" s="129">
        <f t="shared" si="1102"/>
        <v>1</v>
      </c>
      <c r="U325" s="325"/>
      <c r="V325" s="325"/>
      <c r="W325" s="203" t="s">
        <v>1519</v>
      </c>
      <c r="X325" s="324"/>
      <c r="Y325" s="329"/>
      <c r="Z325" s="206">
        <f t="shared" si="1103"/>
        <v>4</v>
      </c>
      <c r="AA325" s="203" t="s">
        <v>318</v>
      </c>
      <c r="AB325" s="203"/>
      <c r="AC325" s="329"/>
      <c r="AD325" s="325"/>
      <c r="AE325" s="202">
        <f t="shared" si="1104"/>
        <v>1</v>
      </c>
      <c r="AF325" s="203" t="s">
        <v>295</v>
      </c>
      <c r="AG325" s="203" t="s">
        <v>1520</v>
      </c>
      <c r="AH325" s="329"/>
      <c r="AI325" s="325"/>
      <c r="AJ325" s="202">
        <f t="shared" si="1105"/>
        <v>1</v>
      </c>
      <c r="AK325" s="203" t="s">
        <v>292</v>
      </c>
      <c r="AL325" s="203" t="s">
        <v>299</v>
      </c>
      <c r="AM325" s="329"/>
      <c r="AN325" s="325"/>
      <c r="AO325" s="202">
        <f t="shared" si="1375"/>
        <v>1</v>
      </c>
      <c r="AP325" s="203" t="s">
        <v>614</v>
      </c>
      <c r="AQ325" s="325"/>
      <c r="AR325" s="325"/>
      <c r="AS325" s="327"/>
      <c r="AT325" s="327"/>
      <c r="AU325" s="337"/>
      <c r="AV325" s="337"/>
      <c r="AW325" s="203" t="s">
        <v>89</v>
      </c>
      <c r="AX325" s="203"/>
      <c r="AY325" s="130"/>
      <c r="AZ325" s="131"/>
      <c r="BA325" s="207"/>
      <c r="BB325" s="145"/>
      <c r="BC325" s="145"/>
      <c r="BD325" s="145"/>
      <c r="BE325" s="145"/>
      <c r="BF325" s="145"/>
      <c r="BG325" s="145"/>
      <c r="BH325" s="145"/>
    </row>
    <row r="326" spans="1:60" ht="114.75" hidden="1" customHeight="1" x14ac:dyDescent="0.2">
      <c r="A326" s="324">
        <v>106</v>
      </c>
      <c r="B326" s="324" t="s">
        <v>547</v>
      </c>
      <c r="C326" s="325" t="str">
        <f>+VLOOKUP(B326,$A$568:$B$606,2,0)</f>
        <v>DIANA PATRICIA GÓMEZ BOTERO</v>
      </c>
      <c r="D326" s="336" t="s">
        <v>441</v>
      </c>
      <c r="E326" s="325"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324" t="s">
        <v>264</v>
      </c>
      <c r="G326" s="203" t="s">
        <v>260</v>
      </c>
      <c r="H326" s="203" t="s">
        <v>35</v>
      </c>
      <c r="I326" s="127" t="s">
        <v>1487</v>
      </c>
      <c r="J326" s="324" t="s">
        <v>107</v>
      </c>
      <c r="K326" s="337" t="s">
        <v>1490</v>
      </c>
      <c r="L326" s="337" t="s">
        <v>1491</v>
      </c>
      <c r="M326" s="337" t="s">
        <v>1492</v>
      </c>
      <c r="N326" s="324" t="s">
        <v>127</v>
      </c>
      <c r="O326" s="332">
        <f t="shared" ref="O326" si="1414">IF(N326="ALTA",5,IF(N326="MEDIO ALTA",4,IF(N326="MEDIA",3,IF(N326="MEDIO BAJA",2,IF(N326="BAJA",1,0)))))</f>
        <v>1</v>
      </c>
      <c r="P326" s="324" t="s">
        <v>139</v>
      </c>
      <c r="Q326" s="332">
        <f t="shared" ref="Q326" si="1415">IF(P326="ALTO",5,IF(P326="MEDIO-ALTO",4,IF(P326="MEDIO",3,IF(P326="MEDIO-BAJO",2,IF(P326="BAJO",1,0)))))</f>
        <v>5</v>
      </c>
      <c r="R326" s="332">
        <f t="shared" ref="R326" si="1416">Q326*O326</f>
        <v>5</v>
      </c>
      <c r="S326" s="128" t="s">
        <v>315</v>
      </c>
      <c r="T326" s="129">
        <f t="shared" si="1102"/>
        <v>1</v>
      </c>
      <c r="U326" s="325">
        <f t="shared" ref="U326" si="1417">ROUND(AVERAGEIF(T326:T328,"&gt;0"),0)</f>
        <v>1</v>
      </c>
      <c r="V326" s="325">
        <f t="shared" ref="V326" si="1418">U326*0.6</f>
        <v>0.6</v>
      </c>
      <c r="W326" s="203" t="s">
        <v>1493</v>
      </c>
      <c r="X326" s="324">
        <f t="shared" ref="X326" si="1419">IF(S326="No_existen",5*$X$10,Y326*$X$10)</f>
        <v>0.2</v>
      </c>
      <c r="Y326" s="329">
        <f t="shared" ref="Y326" si="1420">ROUND(AVERAGEIF(Z326:Z328,"&gt;0"),0)</f>
        <v>4</v>
      </c>
      <c r="Z326" s="206">
        <f t="shared" si="1103"/>
        <v>4</v>
      </c>
      <c r="AA326" s="203" t="s">
        <v>318</v>
      </c>
      <c r="AB326" s="203"/>
      <c r="AC326" s="329">
        <f t="shared" ref="AC326" si="1421">IF(S326="No_existen",5*$AC$10,AD326*$AC$10)</f>
        <v>0.15</v>
      </c>
      <c r="AD326" s="325">
        <f t="shared" ref="AD326" si="1422">ROUND(AVERAGEIF(AE326:AE328,"&gt;0"),0)</f>
        <v>1</v>
      </c>
      <c r="AE326" s="202">
        <f t="shared" si="1104"/>
        <v>1</v>
      </c>
      <c r="AF326" s="203" t="s">
        <v>295</v>
      </c>
      <c r="AG326" s="203" t="s">
        <v>1496</v>
      </c>
      <c r="AH326" s="329">
        <f t="shared" ref="AH326" si="1423">IF(S326="No_existen",5*$AH$10,AI326*$AH$10)</f>
        <v>0.1</v>
      </c>
      <c r="AI326" s="325">
        <f t="shared" ref="AI326" si="1424">ROUND(AVERAGEIF(AJ326:AJ328,"&gt;0"),0)</f>
        <v>1</v>
      </c>
      <c r="AJ326" s="202">
        <f t="shared" si="1105"/>
        <v>1</v>
      </c>
      <c r="AK326" s="203" t="s">
        <v>292</v>
      </c>
      <c r="AL326" s="203" t="s">
        <v>299</v>
      </c>
      <c r="AM326" s="329">
        <f t="shared" ref="AM326" si="1425">IF(S326="No_existen",5*$AM$10,AN326*$AM$10)</f>
        <v>0.4</v>
      </c>
      <c r="AN326" s="325">
        <f t="shared" ref="AN326" si="1426">ROUND(AVERAGEIF(AO326:AO328,"&gt;0"),0)</f>
        <v>4</v>
      </c>
      <c r="AO326" s="202">
        <f t="shared" si="1375"/>
        <v>4</v>
      </c>
      <c r="AP326" s="203" t="s">
        <v>613</v>
      </c>
      <c r="AQ326" s="325">
        <f t="shared" ref="AQ326" si="1427">ROUND(AVERAGE(U326,Y326,AD326,AI326,AN326),0)</f>
        <v>2</v>
      </c>
      <c r="AR326" s="325" t="str">
        <f t="shared" ref="AR326" si="1428">IF(AQ326&lt;1.5,"FUERTE",IF(AND(AQ326&gt;=1.5,AQ326&lt;2.5),"ACEPTABLE",IF(AQ326&gt;=5,"INEXISTENTE","DÉBIL")))</f>
        <v>ACEPTABLE</v>
      </c>
      <c r="AS326" s="327">
        <f t="shared" ref="AS326" si="1429">IF(R326=0,0,ROUND((R326*AQ326),0))</f>
        <v>10</v>
      </c>
      <c r="AT326" s="327" t="str">
        <f t="shared" ref="AT326" si="1430">IF(AS326&gt;=36,"GRAVE", IF(AS326&lt;=10, "LEVE", "MODERADO"))</f>
        <v>LEVE</v>
      </c>
      <c r="AU326" s="337" t="s">
        <v>1498</v>
      </c>
      <c r="AV326" s="338">
        <v>0.81</v>
      </c>
      <c r="AW326" s="203" t="s">
        <v>89</v>
      </c>
      <c r="AX326" s="203"/>
      <c r="AY326" s="130"/>
      <c r="AZ326" s="131"/>
      <c r="BA326" s="207"/>
      <c r="BB326" s="145"/>
      <c r="BC326" s="145"/>
      <c r="BD326" s="145"/>
      <c r="BE326" s="145"/>
      <c r="BF326" s="145"/>
      <c r="BG326" s="145"/>
      <c r="BH326" s="145"/>
    </row>
    <row r="327" spans="1:60" ht="63.75" hidden="1" customHeight="1" x14ac:dyDescent="0.2">
      <c r="A327" s="324"/>
      <c r="B327" s="324"/>
      <c r="C327" s="325"/>
      <c r="D327" s="336"/>
      <c r="E327" s="325"/>
      <c r="F327" s="324"/>
      <c r="G327" s="203" t="s">
        <v>260</v>
      </c>
      <c r="H327" s="203" t="s">
        <v>37</v>
      </c>
      <c r="I327" s="127" t="s">
        <v>1488</v>
      </c>
      <c r="J327" s="324"/>
      <c r="K327" s="337"/>
      <c r="L327" s="337"/>
      <c r="M327" s="337"/>
      <c r="N327" s="324"/>
      <c r="O327" s="332"/>
      <c r="P327" s="324"/>
      <c r="Q327" s="332"/>
      <c r="R327" s="332"/>
      <c r="S327" s="128" t="s">
        <v>315</v>
      </c>
      <c r="T327" s="129">
        <f t="shared" si="1102"/>
        <v>1</v>
      </c>
      <c r="U327" s="325"/>
      <c r="V327" s="325"/>
      <c r="W327" s="203" t="s">
        <v>1494</v>
      </c>
      <c r="X327" s="324"/>
      <c r="Y327" s="329"/>
      <c r="Z327" s="206">
        <f t="shared" si="1103"/>
        <v>4</v>
      </c>
      <c r="AA327" s="203" t="s">
        <v>318</v>
      </c>
      <c r="AB327" s="203"/>
      <c r="AC327" s="329"/>
      <c r="AD327" s="325"/>
      <c r="AE327" s="202">
        <f t="shared" si="1104"/>
        <v>1</v>
      </c>
      <c r="AF327" s="203" t="s">
        <v>295</v>
      </c>
      <c r="AG327" s="203" t="s">
        <v>1497</v>
      </c>
      <c r="AH327" s="329"/>
      <c r="AI327" s="325"/>
      <c r="AJ327" s="202">
        <f t="shared" si="1105"/>
        <v>1</v>
      </c>
      <c r="AK327" s="203" t="s">
        <v>292</v>
      </c>
      <c r="AL327" s="203" t="s">
        <v>300</v>
      </c>
      <c r="AM327" s="329"/>
      <c r="AN327" s="325"/>
      <c r="AO327" s="202">
        <f t="shared" si="1375"/>
        <v>4</v>
      </c>
      <c r="AP327" s="203" t="s">
        <v>613</v>
      </c>
      <c r="AQ327" s="325"/>
      <c r="AR327" s="325"/>
      <c r="AS327" s="327"/>
      <c r="AT327" s="327"/>
      <c r="AU327" s="337"/>
      <c r="AV327" s="337"/>
      <c r="AW327" s="203" t="s">
        <v>89</v>
      </c>
      <c r="AX327" s="203"/>
      <c r="AY327" s="130"/>
      <c r="AZ327" s="131"/>
      <c r="BA327" s="207"/>
      <c r="BB327" s="145"/>
      <c r="BC327" s="145"/>
      <c r="BD327" s="145"/>
      <c r="BE327" s="145"/>
      <c r="BF327" s="145"/>
      <c r="BG327" s="145"/>
      <c r="BH327" s="145"/>
    </row>
    <row r="328" spans="1:60" ht="63.75" hidden="1" customHeight="1" x14ac:dyDescent="0.2">
      <c r="A328" s="324"/>
      <c r="B328" s="324"/>
      <c r="C328" s="325"/>
      <c r="D328" s="336"/>
      <c r="E328" s="325"/>
      <c r="F328" s="324"/>
      <c r="G328" s="203" t="s">
        <v>260</v>
      </c>
      <c r="H328" s="203" t="s">
        <v>226</v>
      </c>
      <c r="I328" s="128" t="s">
        <v>1489</v>
      </c>
      <c r="J328" s="324"/>
      <c r="K328" s="337"/>
      <c r="L328" s="337"/>
      <c r="M328" s="337"/>
      <c r="N328" s="324"/>
      <c r="O328" s="332"/>
      <c r="P328" s="324"/>
      <c r="Q328" s="332"/>
      <c r="R328" s="332"/>
      <c r="S328" s="128" t="s">
        <v>315</v>
      </c>
      <c r="T328" s="129">
        <f t="shared" si="1102"/>
        <v>1</v>
      </c>
      <c r="U328" s="325"/>
      <c r="V328" s="325"/>
      <c r="W328" s="203" t="s">
        <v>1495</v>
      </c>
      <c r="X328" s="324"/>
      <c r="Y328" s="329"/>
      <c r="Z328" s="206">
        <f t="shared" si="1103"/>
        <v>4</v>
      </c>
      <c r="AA328" s="203" t="s">
        <v>318</v>
      </c>
      <c r="AB328" s="203"/>
      <c r="AC328" s="329"/>
      <c r="AD328" s="325"/>
      <c r="AE328" s="202">
        <f t="shared" si="1104"/>
        <v>1</v>
      </c>
      <c r="AF328" s="203" t="s">
        <v>295</v>
      </c>
      <c r="AG328" s="203" t="s">
        <v>1127</v>
      </c>
      <c r="AH328" s="329"/>
      <c r="AI328" s="325"/>
      <c r="AJ328" s="202">
        <f t="shared" si="1105"/>
        <v>1</v>
      </c>
      <c r="AK328" s="203" t="s">
        <v>292</v>
      </c>
      <c r="AL328" s="203" t="s">
        <v>302</v>
      </c>
      <c r="AM328" s="329"/>
      <c r="AN328" s="325"/>
      <c r="AO328" s="202">
        <f t="shared" si="1375"/>
        <v>4</v>
      </c>
      <c r="AP328" s="203" t="s">
        <v>613</v>
      </c>
      <c r="AQ328" s="325"/>
      <c r="AR328" s="325"/>
      <c r="AS328" s="327"/>
      <c r="AT328" s="327"/>
      <c r="AU328" s="337"/>
      <c r="AV328" s="337"/>
      <c r="AW328" s="203" t="s">
        <v>89</v>
      </c>
      <c r="AX328" s="203"/>
      <c r="AY328" s="130"/>
      <c r="AZ328" s="131"/>
      <c r="BA328" s="207"/>
      <c r="BB328" s="145"/>
      <c r="BC328" s="145"/>
      <c r="BD328" s="145"/>
      <c r="BE328" s="145"/>
      <c r="BF328" s="145"/>
      <c r="BG328" s="145"/>
      <c r="BH328" s="145"/>
    </row>
    <row r="329" spans="1:60" ht="81" hidden="1" customHeight="1" x14ac:dyDescent="0.2">
      <c r="A329" s="324">
        <v>107</v>
      </c>
      <c r="B329" s="324" t="s">
        <v>546</v>
      </c>
      <c r="C329" s="325" t="str">
        <f>+VLOOKUP(B329,$A$568:$B$606,2,0)</f>
        <v>FRANCISCO ANTONIO URIBE GÓMEZ</v>
      </c>
      <c r="D329" s="336" t="s">
        <v>438</v>
      </c>
      <c r="E329" s="325"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324" t="s">
        <v>264</v>
      </c>
      <c r="G329" s="203" t="s">
        <v>261</v>
      </c>
      <c r="H329" s="203" t="s">
        <v>39</v>
      </c>
      <c r="I329" s="128" t="s">
        <v>1523</v>
      </c>
      <c r="J329" s="324" t="s">
        <v>107</v>
      </c>
      <c r="K329" s="324" t="s">
        <v>1526</v>
      </c>
      <c r="L329" s="324" t="s">
        <v>1527</v>
      </c>
      <c r="M329" s="324" t="s">
        <v>1528</v>
      </c>
      <c r="N329" s="324" t="s">
        <v>147</v>
      </c>
      <c r="O329" s="332">
        <f t="shared" ref="O329" si="1431">IF(N329="ALTA",5,IF(N329="MEDIO ALTA",4,IF(N329="MEDIA",3,IF(N329="MEDIO BAJA",2,IF(N329="BAJA",1,0)))))</f>
        <v>2</v>
      </c>
      <c r="P329" s="324" t="s">
        <v>140</v>
      </c>
      <c r="Q329" s="332">
        <f t="shared" ref="Q329" si="1432">IF(P329="ALTO",5,IF(P329="MEDIO-ALTO",4,IF(P329="MEDIO",3,IF(P329="MEDIO-BAJO",2,IF(P329="BAJO",1,0)))))</f>
        <v>3</v>
      </c>
      <c r="R329" s="332">
        <f t="shared" ref="R329" si="1433">Q329*O329</f>
        <v>6</v>
      </c>
      <c r="S329" s="128" t="s">
        <v>315</v>
      </c>
      <c r="T329" s="129">
        <f t="shared" si="1102"/>
        <v>1</v>
      </c>
      <c r="U329" s="325">
        <f t="shared" ref="U329" si="1434">ROUND(AVERAGEIF(T329:T331,"&gt;0"),0)</f>
        <v>1</v>
      </c>
      <c r="V329" s="325">
        <f t="shared" ref="V329" si="1435">U329*0.6</f>
        <v>0.6</v>
      </c>
      <c r="W329" s="203" t="s">
        <v>1529</v>
      </c>
      <c r="X329" s="324">
        <f t="shared" ref="X329" si="1436">IF(S329="No_existen",5*$X$10,Y329*$X$10)</f>
        <v>0.2</v>
      </c>
      <c r="Y329" s="329">
        <f t="shared" ref="Y329" si="1437">ROUND(AVERAGEIF(Z329:Z331,"&gt;0"),0)</f>
        <v>4</v>
      </c>
      <c r="Z329" s="206">
        <f t="shared" si="1103"/>
        <v>4</v>
      </c>
      <c r="AA329" s="203" t="s">
        <v>318</v>
      </c>
      <c r="AB329" s="203"/>
      <c r="AC329" s="329">
        <f t="shared" ref="AC329" si="1438">IF(S329="No_existen",5*$AC$10,AD329*$AC$10)</f>
        <v>0.15</v>
      </c>
      <c r="AD329" s="325">
        <f t="shared" ref="AD329" si="1439">ROUND(AVERAGEIF(AE329:AE331,"&gt;0"),0)</f>
        <v>1</v>
      </c>
      <c r="AE329" s="202">
        <f t="shared" si="1104"/>
        <v>1</v>
      </c>
      <c r="AF329" s="203" t="s">
        <v>295</v>
      </c>
      <c r="AG329" s="203" t="s">
        <v>1530</v>
      </c>
      <c r="AH329" s="329">
        <f t="shared" ref="AH329" si="1440">IF(S329="No_existen",5*$AH$10,AI329*$AH$10)</f>
        <v>0.1</v>
      </c>
      <c r="AI329" s="325">
        <f t="shared" ref="AI329" si="1441">ROUND(AVERAGEIF(AJ329:AJ331,"&gt;0"),0)</f>
        <v>1</v>
      </c>
      <c r="AJ329" s="202">
        <f t="shared" si="1105"/>
        <v>1</v>
      </c>
      <c r="AK329" s="203" t="s">
        <v>292</v>
      </c>
      <c r="AL329" s="203" t="s">
        <v>449</v>
      </c>
      <c r="AM329" s="329">
        <f t="shared" ref="AM329" si="1442">IF(S329="No_existen",5*$AM$10,AN329*$AM$10)</f>
        <v>0.1</v>
      </c>
      <c r="AN329" s="325">
        <f t="shared" ref="AN329" si="1443">ROUND(AVERAGEIF(AO329:AO331,"&gt;0"),0)</f>
        <v>1</v>
      </c>
      <c r="AO329" s="202">
        <f t="shared" si="1375"/>
        <v>1</v>
      </c>
      <c r="AP329" s="203" t="s">
        <v>614</v>
      </c>
      <c r="AQ329" s="325">
        <f t="shared" ref="AQ329" si="1444">ROUND(AVERAGE(U329,Y329,AD329,AI329,AN329),0)</f>
        <v>2</v>
      </c>
      <c r="AR329" s="325" t="str">
        <f t="shared" ref="AR329" si="1445">IF(AQ329&lt;1.5,"FUERTE",IF(AND(AQ329&gt;=1.5,AQ329&lt;2.5),"ACEPTABLE",IF(AQ329&gt;=5,"INEXISTENTE","DÉBIL")))</f>
        <v>ACEPTABLE</v>
      </c>
      <c r="AS329" s="327">
        <f t="shared" ref="AS329" si="1446">IF(R329=0,0,ROUND((R329*AQ329),0))</f>
        <v>12</v>
      </c>
      <c r="AT329" s="327" t="str">
        <f t="shared" ref="AT329" si="1447">IF(AS329&gt;=36,"GRAVE", IF(AS329&lt;=10, "LEVE", "MODERADO"))</f>
        <v>MODERADO</v>
      </c>
      <c r="AU329" s="336" t="s">
        <v>1531</v>
      </c>
      <c r="AV329" s="341">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324"/>
      <c r="B330" s="324"/>
      <c r="C330" s="325"/>
      <c r="D330" s="336"/>
      <c r="E330" s="325"/>
      <c r="F330" s="324"/>
      <c r="G330" s="203" t="s">
        <v>261</v>
      </c>
      <c r="H330" s="203" t="s">
        <v>39</v>
      </c>
      <c r="I330" s="128" t="s">
        <v>1524</v>
      </c>
      <c r="J330" s="324"/>
      <c r="K330" s="324"/>
      <c r="L330" s="324"/>
      <c r="M330" s="324"/>
      <c r="N330" s="324"/>
      <c r="O330" s="332"/>
      <c r="P330" s="324"/>
      <c r="Q330" s="332"/>
      <c r="R330" s="332"/>
      <c r="S330" s="128"/>
      <c r="T330" s="129">
        <f t="shared" si="1102"/>
        <v>0</v>
      </c>
      <c r="U330" s="325"/>
      <c r="V330" s="325"/>
      <c r="W330" s="203"/>
      <c r="X330" s="324"/>
      <c r="Y330" s="329"/>
      <c r="Z330" s="206">
        <f t="shared" si="1103"/>
        <v>0</v>
      </c>
      <c r="AA330" s="203"/>
      <c r="AB330" s="203"/>
      <c r="AC330" s="329"/>
      <c r="AD330" s="325"/>
      <c r="AE330" s="202">
        <f t="shared" si="1104"/>
        <v>0</v>
      </c>
      <c r="AF330" s="203"/>
      <c r="AG330" s="203"/>
      <c r="AH330" s="329"/>
      <c r="AI330" s="325"/>
      <c r="AJ330" s="202">
        <f t="shared" si="1105"/>
        <v>0</v>
      </c>
      <c r="AK330" s="203"/>
      <c r="AL330" s="203"/>
      <c r="AM330" s="329"/>
      <c r="AN330" s="325"/>
      <c r="AO330" s="202">
        <f t="shared" si="1375"/>
        <v>0</v>
      </c>
      <c r="AP330" s="203"/>
      <c r="AQ330" s="325"/>
      <c r="AR330" s="325"/>
      <c r="AS330" s="327"/>
      <c r="AT330" s="327"/>
      <c r="AU330" s="336"/>
      <c r="AV330" s="336"/>
      <c r="AW330" s="203"/>
      <c r="AX330" s="203"/>
      <c r="AY330" s="130"/>
      <c r="AZ330" s="131"/>
      <c r="BA330" s="207"/>
      <c r="BB330" s="145"/>
      <c r="BC330" s="145"/>
      <c r="BD330" s="145"/>
      <c r="BE330" s="145"/>
      <c r="BF330" s="145"/>
      <c r="BG330" s="145"/>
      <c r="BH330" s="145"/>
    </row>
    <row r="331" spans="1:60" ht="63.75" hidden="1" customHeight="1" x14ac:dyDescent="0.2">
      <c r="A331" s="324"/>
      <c r="B331" s="324"/>
      <c r="C331" s="325"/>
      <c r="D331" s="336"/>
      <c r="E331" s="325"/>
      <c r="F331" s="324"/>
      <c r="G331" s="203" t="s">
        <v>261</v>
      </c>
      <c r="H331" s="203" t="s">
        <v>39</v>
      </c>
      <c r="I331" s="128" t="s">
        <v>1525</v>
      </c>
      <c r="J331" s="324"/>
      <c r="K331" s="324"/>
      <c r="L331" s="324"/>
      <c r="M331" s="324"/>
      <c r="N331" s="324"/>
      <c r="O331" s="332"/>
      <c r="P331" s="324"/>
      <c r="Q331" s="332"/>
      <c r="R331" s="332"/>
      <c r="S331" s="128"/>
      <c r="T331" s="129">
        <f t="shared" ref="T331:T340" si="1448">IF(S331=$S$542,1,IF(S331=$S$538,5,IF(S331=$S$539,4,IF(S331=$S$540,3,IF(S331=$S$541,2,0)))))</f>
        <v>0</v>
      </c>
      <c r="U331" s="325"/>
      <c r="V331" s="325"/>
      <c r="W331" s="203"/>
      <c r="X331" s="324"/>
      <c r="Y331" s="329"/>
      <c r="Z331" s="206">
        <f t="shared" ref="Z331:Z340" si="1449">IF(AA331=$AA$540,1,IF(AA331=$AA$539,2,IF(AA331=$AA$538,4,IF(S331="No_existen",5,0))))</f>
        <v>0</v>
      </c>
      <c r="AA331" s="203"/>
      <c r="AB331" s="203"/>
      <c r="AC331" s="329"/>
      <c r="AD331" s="325"/>
      <c r="AE331" s="202">
        <f t="shared" ref="AE331:AE340" si="1450">IF(AF331=$AG$539,1,IF(AF331=$AG$538,4,IF(S331="No_existen",5,0)))</f>
        <v>0</v>
      </c>
      <c r="AF331" s="203"/>
      <c r="AG331" s="203"/>
      <c r="AH331" s="329"/>
      <c r="AI331" s="325"/>
      <c r="AJ331" s="202">
        <f t="shared" ref="AJ331:AJ340" si="1451">IF(AK331=$AK$538,1,IF(AK331=$AK$539,4,IF(S331="No_existen",5,0)))</f>
        <v>0</v>
      </c>
      <c r="AK331" s="203"/>
      <c r="AL331" s="203"/>
      <c r="AM331" s="329"/>
      <c r="AN331" s="325"/>
      <c r="AO331" s="202">
        <f t="shared" si="1375"/>
        <v>0</v>
      </c>
      <c r="AP331" s="203"/>
      <c r="AQ331" s="325"/>
      <c r="AR331" s="325"/>
      <c r="AS331" s="327"/>
      <c r="AT331" s="327"/>
      <c r="AU331" s="336"/>
      <c r="AV331" s="336"/>
      <c r="AW331" s="203"/>
      <c r="AX331" s="203"/>
      <c r="AY331" s="130"/>
      <c r="AZ331" s="131"/>
      <c r="BA331" s="207"/>
      <c r="BB331" s="145"/>
      <c r="BC331" s="145"/>
      <c r="BD331" s="145"/>
      <c r="BE331" s="145"/>
      <c r="BF331" s="145"/>
      <c r="BG331" s="145"/>
      <c r="BH331" s="145"/>
    </row>
    <row r="332" spans="1:60" ht="63.75" hidden="1" customHeight="1" x14ac:dyDescent="0.2">
      <c r="A332" s="324">
        <v>108</v>
      </c>
      <c r="B332" s="324" t="s">
        <v>182</v>
      </c>
      <c r="C332" s="325" t="str">
        <f>+VLOOKUP(B332,$A$568:$B$606,2,0)</f>
        <v>MARGARITA MARIA FAJARDO TORRES</v>
      </c>
      <c r="D332" s="336" t="s">
        <v>150</v>
      </c>
      <c r="E332" s="325"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324" t="s">
        <v>265</v>
      </c>
      <c r="G332" s="203" t="s">
        <v>260</v>
      </c>
      <c r="H332" s="203" t="s">
        <v>37</v>
      </c>
      <c r="I332" s="127" t="s">
        <v>1533</v>
      </c>
      <c r="J332" s="324" t="s">
        <v>105</v>
      </c>
      <c r="K332" s="337" t="s">
        <v>1534</v>
      </c>
      <c r="L332" s="337" t="s">
        <v>1535</v>
      </c>
      <c r="M332" s="337" t="s">
        <v>1536</v>
      </c>
      <c r="N332" s="324" t="s">
        <v>127</v>
      </c>
      <c r="O332" s="332">
        <f t="shared" ref="O332" si="1452">IF(N332="ALTA",5,IF(N332="MEDIO ALTA",4,IF(N332="MEDIA",3,IF(N332="MEDIO BAJA",2,IF(N332="BAJA",1,0)))))</f>
        <v>1</v>
      </c>
      <c r="P332" s="324" t="s">
        <v>141</v>
      </c>
      <c r="Q332" s="332">
        <f t="shared" ref="Q332" si="1453">IF(P332="ALTO",5,IF(P332="MEDIO-ALTO",4,IF(P332="MEDIO",3,IF(P332="MEDIO-BAJO",2,IF(P332="BAJO",1,0)))))</f>
        <v>1</v>
      </c>
      <c r="R332" s="332">
        <f t="shared" ref="R332" si="1454">Q332*O332</f>
        <v>1</v>
      </c>
      <c r="S332" s="128" t="s">
        <v>315</v>
      </c>
      <c r="T332" s="129">
        <f t="shared" si="1448"/>
        <v>1</v>
      </c>
      <c r="U332" s="325">
        <f t="shared" ref="U332" si="1455">ROUND(AVERAGEIF(T332:T334,"&gt;0"),0)</f>
        <v>1</v>
      </c>
      <c r="V332" s="325">
        <f t="shared" ref="V332" si="1456">U332*0.6</f>
        <v>0.6</v>
      </c>
      <c r="W332" s="203" t="s">
        <v>1537</v>
      </c>
      <c r="X332" s="324">
        <f t="shared" ref="X332" si="1457">IF(S332="No_existen",5*$X$10,Y332*$X$10)</f>
        <v>0.05</v>
      </c>
      <c r="Y332" s="329">
        <f t="shared" ref="Y332" si="1458">ROUND(AVERAGEIF(Z332:Z334,"&gt;0"),0)</f>
        <v>1</v>
      </c>
      <c r="Z332" s="206">
        <f t="shared" si="1449"/>
        <v>1</v>
      </c>
      <c r="AA332" s="203" t="s">
        <v>320</v>
      </c>
      <c r="AB332" s="203" t="s">
        <v>1538</v>
      </c>
      <c r="AC332" s="329">
        <f t="shared" ref="AC332" si="1459">IF(S332="No_existen",5*$AC$10,AD332*$AC$10)</f>
        <v>0.15</v>
      </c>
      <c r="AD332" s="325">
        <f t="shared" ref="AD332" si="1460">ROUND(AVERAGEIF(AE332:AE334,"&gt;0"),0)</f>
        <v>1</v>
      </c>
      <c r="AE332" s="202">
        <f t="shared" si="1450"/>
        <v>1</v>
      </c>
      <c r="AF332" s="203" t="s">
        <v>295</v>
      </c>
      <c r="AG332" s="203" t="s">
        <v>1539</v>
      </c>
      <c r="AH332" s="329">
        <f t="shared" ref="AH332" si="1461">IF(S332="No_existen",5*$AH$10,AI332*$AH$10)</f>
        <v>0.1</v>
      </c>
      <c r="AI332" s="325">
        <f t="shared" ref="AI332" si="1462">ROUND(AVERAGEIF(AJ332:AJ334,"&gt;0"),0)</f>
        <v>1</v>
      </c>
      <c r="AJ332" s="202">
        <f t="shared" si="1451"/>
        <v>1</v>
      </c>
      <c r="AK332" s="203" t="s">
        <v>292</v>
      </c>
      <c r="AL332" s="203" t="s">
        <v>300</v>
      </c>
      <c r="AM332" s="329">
        <f t="shared" ref="AM332" si="1463">IF(S332="No_existen",5*$AM$10,AN332*$AM$10)</f>
        <v>0.1</v>
      </c>
      <c r="AN332" s="325">
        <f t="shared" ref="AN332" si="1464">ROUND(AVERAGEIF(AO332:AO334,"&gt;0"),0)</f>
        <v>1</v>
      </c>
      <c r="AO332" s="202">
        <f t="shared" si="1375"/>
        <v>1</v>
      </c>
      <c r="AP332" s="203" t="s">
        <v>614</v>
      </c>
      <c r="AQ332" s="325">
        <f t="shared" ref="AQ332" si="1465">ROUND(AVERAGE(U332,Y332,AD332,AI332,AN332),0)</f>
        <v>1</v>
      </c>
      <c r="AR332" s="325" t="str">
        <f t="shared" ref="AR332" si="1466">IF(AQ332&lt;1.5,"FUERTE",IF(AND(AQ332&gt;=1.5,AQ332&lt;2.5),"ACEPTABLE",IF(AQ332&gt;=5,"INEXISTENTE","DÉBIL")))</f>
        <v>FUERTE</v>
      </c>
      <c r="AS332" s="327">
        <f t="shared" ref="AS332" si="1467">IF(R332=0,0,ROUND((R332*AQ332),0))</f>
        <v>1</v>
      </c>
      <c r="AT332" s="327" t="str">
        <f t="shared" ref="AT332" si="1468">IF(AS332&gt;=36,"GRAVE", IF(AS332&lt;=10, "LEVE", "MODERADO"))</f>
        <v>LEVE</v>
      </c>
      <c r="AU332" s="338" t="s">
        <v>1540</v>
      </c>
      <c r="AV332" s="338" t="s">
        <v>1541</v>
      </c>
      <c r="AW332" s="203" t="s">
        <v>89</v>
      </c>
      <c r="AX332" s="203"/>
      <c r="AY332" s="130"/>
      <c r="AZ332" s="131"/>
      <c r="BA332" s="207"/>
      <c r="BB332" s="145"/>
      <c r="BC332" s="145"/>
      <c r="BD332" s="145"/>
      <c r="BE332" s="145"/>
      <c r="BF332" s="145"/>
      <c r="BG332" s="145"/>
      <c r="BH332" s="145"/>
    </row>
    <row r="333" spans="1:60" ht="63.75" hidden="1" customHeight="1" x14ac:dyDescent="0.2">
      <c r="A333" s="324"/>
      <c r="B333" s="324"/>
      <c r="C333" s="325"/>
      <c r="D333" s="336"/>
      <c r="E333" s="325"/>
      <c r="F333" s="324"/>
      <c r="G333" s="203"/>
      <c r="H333" s="203"/>
      <c r="I333" s="127"/>
      <c r="J333" s="324"/>
      <c r="K333" s="337"/>
      <c r="L333" s="337"/>
      <c r="M333" s="337"/>
      <c r="N333" s="324"/>
      <c r="O333" s="332"/>
      <c r="P333" s="324"/>
      <c r="Q333" s="332"/>
      <c r="R333" s="332"/>
      <c r="S333" s="128"/>
      <c r="T333" s="129">
        <f t="shared" si="1448"/>
        <v>0</v>
      </c>
      <c r="U333" s="325"/>
      <c r="V333" s="325"/>
      <c r="W333" s="203"/>
      <c r="X333" s="324"/>
      <c r="Y333" s="329"/>
      <c r="Z333" s="206">
        <f t="shared" si="1449"/>
        <v>0</v>
      </c>
      <c r="AA333" s="203"/>
      <c r="AB333" s="203"/>
      <c r="AC333" s="329"/>
      <c r="AD333" s="325"/>
      <c r="AE333" s="202">
        <f t="shared" si="1450"/>
        <v>0</v>
      </c>
      <c r="AF333" s="203"/>
      <c r="AG333" s="203"/>
      <c r="AH333" s="329"/>
      <c r="AI333" s="325"/>
      <c r="AJ333" s="202">
        <f t="shared" si="1451"/>
        <v>0</v>
      </c>
      <c r="AK333" s="203"/>
      <c r="AL333" s="203"/>
      <c r="AM333" s="329"/>
      <c r="AN333" s="325"/>
      <c r="AO333" s="202">
        <f t="shared" si="1375"/>
        <v>0</v>
      </c>
      <c r="AP333" s="203"/>
      <c r="AQ333" s="325"/>
      <c r="AR333" s="325"/>
      <c r="AS333" s="327"/>
      <c r="AT333" s="327"/>
      <c r="AU333" s="337"/>
      <c r="AV333" s="337"/>
      <c r="AW333" s="203" t="s">
        <v>89</v>
      </c>
      <c r="AX333" s="203"/>
      <c r="AY333" s="130"/>
      <c r="AZ333" s="131"/>
      <c r="BA333" s="207"/>
      <c r="BB333" s="145"/>
      <c r="BC333" s="145"/>
      <c r="BD333" s="145"/>
      <c r="BE333" s="145"/>
      <c r="BF333" s="145"/>
      <c r="BG333" s="145"/>
      <c r="BH333" s="145"/>
    </row>
    <row r="334" spans="1:60" ht="63.75" hidden="1" customHeight="1" x14ac:dyDescent="0.2">
      <c r="A334" s="324"/>
      <c r="B334" s="324"/>
      <c r="C334" s="325"/>
      <c r="D334" s="336"/>
      <c r="E334" s="325"/>
      <c r="F334" s="324"/>
      <c r="G334" s="203"/>
      <c r="H334" s="203"/>
      <c r="I334" s="127"/>
      <c r="J334" s="324"/>
      <c r="K334" s="337"/>
      <c r="L334" s="337"/>
      <c r="M334" s="337"/>
      <c r="N334" s="324"/>
      <c r="O334" s="332"/>
      <c r="P334" s="324"/>
      <c r="Q334" s="332"/>
      <c r="R334" s="332"/>
      <c r="S334" s="128"/>
      <c r="T334" s="129">
        <f t="shared" si="1448"/>
        <v>0</v>
      </c>
      <c r="U334" s="325"/>
      <c r="V334" s="325"/>
      <c r="W334" s="203"/>
      <c r="X334" s="324"/>
      <c r="Y334" s="329"/>
      <c r="Z334" s="206">
        <f t="shared" si="1449"/>
        <v>0</v>
      </c>
      <c r="AA334" s="203"/>
      <c r="AB334" s="203"/>
      <c r="AC334" s="329"/>
      <c r="AD334" s="325"/>
      <c r="AE334" s="202">
        <f t="shared" si="1450"/>
        <v>0</v>
      </c>
      <c r="AF334" s="203"/>
      <c r="AG334" s="203"/>
      <c r="AH334" s="329"/>
      <c r="AI334" s="325"/>
      <c r="AJ334" s="202">
        <f t="shared" si="1451"/>
        <v>0</v>
      </c>
      <c r="AK334" s="203"/>
      <c r="AL334" s="203"/>
      <c r="AM334" s="329"/>
      <c r="AN334" s="325"/>
      <c r="AO334" s="202">
        <f t="shared" si="1375"/>
        <v>0</v>
      </c>
      <c r="AP334" s="203"/>
      <c r="AQ334" s="325"/>
      <c r="AR334" s="325"/>
      <c r="AS334" s="327"/>
      <c r="AT334" s="327"/>
      <c r="AU334" s="337"/>
      <c r="AV334" s="337"/>
      <c r="AW334" s="203" t="s">
        <v>89</v>
      </c>
      <c r="AX334" s="203"/>
      <c r="AY334" s="130"/>
      <c r="AZ334" s="131"/>
      <c r="BA334" s="207"/>
      <c r="BB334" s="145"/>
      <c r="BC334" s="145"/>
      <c r="BD334" s="145"/>
      <c r="BE334" s="145"/>
      <c r="BF334" s="145"/>
      <c r="BG334" s="145"/>
      <c r="BH334" s="145"/>
    </row>
    <row r="335" spans="1:60" ht="63.75" hidden="1" customHeight="1" x14ac:dyDescent="0.2">
      <c r="A335" s="324">
        <v>109</v>
      </c>
      <c r="B335" s="324" t="s">
        <v>175</v>
      </c>
      <c r="C335" s="325" t="str">
        <f>+VLOOKUP(B335,$A$568:$B$606,2,0)</f>
        <v>LUZ SOCORRO LEONTES LENNIS</v>
      </c>
      <c r="D335" s="336" t="s">
        <v>165</v>
      </c>
      <c r="E335" s="325"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324" t="s">
        <v>265</v>
      </c>
      <c r="G335" s="203" t="s">
        <v>261</v>
      </c>
      <c r="H335" s="203" t="s">
        <v>225</v>
      </c>
      <c r="I335" s="229" t="s">
        <v>489</v>
      </c>
      <c r="J335" s="324" t="s">
        <v>111</v>
      </c>
      <c r="K335" s="337" t="s">
        <v>1547</v>
      </c>
      <c r="L335" s="337" t="s">
        <v>1548</v>
      </c>
      <c r="M335" s="337" t="s">
        <v>1549</v>
      </c>
      <c r="N335" s="324" t="s">
        <v>127</v>
      </c>
      <c r="O335" s="332">
        <f t="shared" ref="O335" si="1469">IF(N335="ALTA",5,IF(N335="MEDIO ALTA",4,IF(N335="MEDIA",3,IF(N335="MEDIO BAJA",2,IF(N335="BAJA",1,0)))))</f>
        <v>1</v>
      </c>
      <c r="P335" s="324" t="s">
        <v>141</v>
      </c>
      <c r="Q335" s="332">
        <f t="shared" ref="Q335" si="1470">IF(P335="ALTO",5,IF(P335="MEDIO-ALTO",4,IF(P335="MEDIO",3,IF(P335="MEDIO-BAJO",2,IF(P335="BAJO",1,0)))))</f>
        <v>1</v>
      </c>
      <c r="R335" s="332">
        <f t="shared" ref="R335" si="1471">Q335*O335</f>
        <v>1</v>
      </c>
      <c r="S335" s="128" t="s">
        <v>315</v>
      </c>
      <c r="T335" s="129">
        <f t="shared" si="1448"/>
        <v>1</v>
      </c>
      <c r="U335" s="325">
        <f t="shared" ref="U335" si="1472">ROUND(AVERAGEIF(T335:T337,"&gt;0"),0)</f>
        <v>1</v>
      </c>
      <c r="V335" s="325">
        <f t="shared" ref="V335" si="1473">U335*0.6</f>
        <v>0.6</v>
      </c>
      <c r="W335" s="203" t="s">
        <v>1556</v>
      </c>
      <c r="X335" s="324">
        <f t="shared" ref="X335" si="1474">IF(S335="No_existen",5*$X$10,Y335*$X$10)</f>
        <v>0.2</v>
      </c>
      <c r="Y335" s="329">
        <f t="shared" ref="Y335" si="1475">ROUND(AVERAGEIF(Z335:Z337,"&gt;0"),0)</f>
        <v>4</v>
      </c>
      <c r="Z335" s="206">
        <f t="shared" si="1449"/>
        <v>4</v>
      </c>
      <c r="AA335" s="203" t="s">
        <v>318</v>
      </c>
      <c r="AB335" s="203"/>
      <c r="AC335" s="329">
        <f t="shared" ref="AC335" si="1476">IF(S335="No_existen",5*$AC$10,AD335*$AC$10)</f>
        <v>0.15</v>
      </c>
      <c r="AD335" s="325">
        <f t="shared" ref="AD335" si="1477">ROUND(AVERAGEIF(AE335:AE337,"&gt;0"),0)</f>
        <v>1</v>
      </c>
      <c r="AE335" s="202">
        <f t="shared" si="1450"/>
        <v>1</v>
      </c>
      <c r="AF335" s="203" t="s">
        <v>295</v>
      </c>
      <c r="AG335" s="203" t="s">
        <v>1561</v>
      </c>
      <c r="AH335" s="329">
        <f t="shared" ref="AH335" si="1478">IF(S335="No_existen",5*$AH$10,AI335*$AH$10)</f>
        <v>0.1</v>
      </c>
      <c r="AI335" s="325">
        <f t="shared" ref="AI335" si="1479">ROUND(AVERAGEIF(AJ335:AJ337,"&gt;0"),0)</f>
        <v>1</v>
      </c>
      <c r="AJ335" s="202">
        <f t="shared" si="1451"/>
        <v>1</v>
      </c>
      <c r="AK335" s="203" t="s">
        <v>292</v>
      </c>
      <c r="AL335" s="203" t="s">
        <v>300</v>
      </c>
      <c r="AM335" s="329">
        <f t="shared" ref="AM335" si="1480">IF(S335="No_existen",5*$AM$10,AN335*$AM$10)</f>
        <v>0.1</v>
      </c>
      <c r="AN335" s="325">
        <f t="shared" ref="AN335" si="1481">ROUND(AVERAGEIF(AO335:AO337,"&gt;0"),0)</f>
        <v>1</v>
      </c>
      <c r="AO335" s="202">
        <f t="shared" si="1375"/>
        <v>1</v>
      </c>
      <c r="AP335" s="203" t="s">
        <v>614</v>
      </c>
      <c r="AQ335" s="325">
        <f t="shared" ref="AQ335" si="1482">ROUND(AVERAGE(U335,Y335,AD335,AI335,AN335),0)</f>
        <v>2</v>
      </c>
      <c r="AR335" s="325" t="str">
        <f t="shared" ref="AR335" si="1483">IF(AQ335&lt;1.5,"FUERTE",IF(AND(AQ335&gt;=1.5,AQ335&lt;2.5),"ACEPTABLE",IF(AQ335&gt;=5,"INEXISTENTE","DÉBIL")))</f>
        <v>ACEPTABLE</v>
      </c>
      <c r="AS335" s="327">
        <f t="shared" ref="AS335" si="1484">IF(R335=0,0,ROUND((R335*AQ335),0))</f>
        <v>2</v>
      </c>
      <c r="AT335" s="327" t="str">
        <f t="shared" ref="AT335" si="1485">IF(AS335&gt;=36,"GRAVE", IF(AS335&lt;=10, "LEVE", "MODERADO"))</f>
        <v>LEVE</v>
      </c>
      <c r="AU335" s="337" t="s">
        <v>1563</v>
      </c>
      <c r="AV335" s="338">
        <v>1</v>
      </c>
      <c r="AW335" s="203" t="s">
        <v>89</v>
      </c>
      <c r="AX335" s="203"/>
      <c r="AY335" s="130"/>
      <c r="AZ335" s="131"/>
      <c r="BA335" s="207"/>
      <c r="BB335" s="145"/>
      <c r="BC335" s="145"/>
      <c r="BD335" s="145"/>
      <c r="BE335" s="145"/>
      <c r="BF335" s="145"/>
      <c r="BG335" s="145"/>
      <c r="BH335" s="145"/>
    </row>
    <row r="336" spans="1:60" ht="63.75" hidden="1" customHeight="1" x14ac:dyDescent="0.2">
      <c r="A336" s="324"/>
      <c r="B336" s="324"/>
      <c r="C336" s="325"/>
      <c r="D336" s="336"/>
      <c r="E336" s="325"/>
      <c r="F336" s="324"/>
      <c r="G336" s="203"/>
      <c r="H336" s="203"/>
      <c r="I336" s="127"/>
      <c r="J336" s="324"/>
      <c r="K336" s="337"/>
      <c r="L336" s="337"/>
      <c r="M336" s="337"/>
      <c r="N336" s="324"/>
      <c r="O336" s="332"/>
      <c r="P336" s="324"/>
      <c r="Q336" s="332"/>
      <c r="R336" s="332"/>
      <c r="S336" s="128"/>
      <c r="T336" s="129">
        <f t="shared" si="1448"/>
        <v>0</v>
      </c>
      <c r="U336" s="325"/>
      <c r="V336" s="325"/>
      <c r="W336" s="203"/>
      <c r="X336" s="324"/>
      <c r="Y336" s="329"/>
      <c r="Z336" s="206">
        <f t="shared" si="1449"/>
        <v>0</v>
      </c>
      <c r="AA336" s="203"/>
      <c r="AB336" s="203"/>
      <c r="AC336" s="329"/>
      <c r="AD336" s="325"/>
      <c r="AE336" s="202">
        <f t="shared" si="1450"/>
        <v>0</v>
      </c>
      <c r="AF336" s="203"/>
      <c r="AG336" s="203"/>
      <c r="AH336" s="329"/>
      <c r="AI336" s="325"/>
      <c r="AJ336" s="202">
        <f t="shared" si="1451"/>
        <v>0</v>
      </c>
      <c r="AK336" s="203"/>
      <c r="AL336" s="203"/>
      <c r="AM336" s="329"/>
      <c r="AN336" s="325"/>
      <c r="AO336" s="202">
        <f t="shared" si="1375"/>
        <v>0</v>
      </c>
      <c r="AP336" s="203"/>
      <c r="AQ336" s="325"/>
      <c r="AR336" s="325"/>
      <c r="AS336" s="327"/>
      <c r="AT336" s="327"/>
      <c r="AU336" s="337"/>
      <c r="AV336" s="337"/>
      <c r="AW336" s="203" t="s">
        <v>89</v>
      </c>
      <c r="AX336" s="203"/>
      <c r="AY336" s="130"/>
      <c r="AZ336" s="131"/>
      <c r="BA336" s="207"/>
      <c r="BB336" s="145"/>
      <c r="BC336" s="145"/>
      <c r="BD336" s="145"/>
      <c r="BE336" s="145"/>
      <c r="BF336" s="145"/>
      <c r="BG336" s="145"/>
      <c r="BH336" s="145"/>
    </row>
    <row r="337" spans="1:60" ht="63.75" hidden="1" customHeight="1" x14ac:dyDescent="0.2">
      <c r="A337" s="324"/>
      <c r="B337" s="324"/>
      <c r="C337" s="325"/>
      <c r="D337" s="336"/>
      <c r="E337" s="325"/>
      <c r="F337" s="324"/>
      <c r="G337" s="203"/>
      <c r="H337" s="203"/>
      <c r="I337" s="128"/>
      <c r="J337" s="324"/>
      <c r="K337" s="337"/>
      <c r="L337" s="337"/>
      <c r="M337" s="337"/>
      <c r="N337" s="324"/>
      <c r="O337" s="332"/>
      <c r="P337" s="324"/>
      <c r="Q337" s="332"/>
      <c r="R337" s="332"/>
      <c r="S337" s="128"/>
      <c r="T337" s="129">
        <f t="shared" si="1448"/>
        <v>0</v>
      </c>
      <c r="U337" s="325"/>
      <c r="V337" s="325"/>
      <c r="W337" s="203"/>
      <c r="X337" s="324"/>
      <c r="Y337" s="329"/>
      <c r="Z337" s="206">
        <f t="shared" si="1449"/>
        <v>0</v>
      </c>
      <c r="AA337" s="203"/>
      <c r="AB337" s="203"/>
      <c r="AC337" s="329"/>
      <c r="AD337" s="325"/>
      <c r="AE337" s="202">
        <f t="shared" si="1450"/>
        <v>0</v>
      </c>
      <c r="AF337" s="203"/>
      <c r="AG337" s="203"/>
      <c r="AH337" s="329"/>
      <c r="AI337" s="325"/>
      <c r="AJ337" s="202">
        <f t="shared" si="1451"/>
        <v>0</v>
      </c>
      <c r="AK337" s="203"/>
      <c r="AL337" s="203"/>
      <c r="AM337" s="329"/>
      <c r="AN337" s="325"/>
      <c r="AO337" s="202">
        <f t="shared" si="1375"/>
        <v>0</v>
      </c>
      <c r="AP337" s="203"/>
      <c r="AQ337" s="325"/>
      <c r="AR337" s="325"/>
      <c r="AS337" s="327"/>
      <c r="AT337" s="327"/>
      <c r="AU337" s="337"/>
      <c r="AV337" s="337"/>
      <c r="AW337" s="203" t="s">
        <v>89</v>
      </c>
      <c r="AX337" s="203"/>
      <c r="AY337" s="130"/>
      <c r="AZ337" s="131"/>
      <c r="BA337" s="207"/>
      <c r="BB337" s="145"/>
      <c r="BC337" s="145"/>
      <c r="BD337" s="145"/>
      <c r="BE337" s="145"/>
      <c r="BF337" s="145"/>
      <c r="BG337" s="145"/>
      <c r="BH337" s="145"/>
    </row>
    <row r="338" spans="1:60" ht="63.75" hidden="1" customHeight="1" x14ac:dyDescent="0.2">
      <c r="A338" s="324">
        <v>110</v>
      </c>
      <c r="B338" s="324" t="s">
        <v>175</v>
      </c>
      <c r="C338" s="325" t="str">
        <f>+VLOOKUP(B338,$A$568:$B$606,2,0)</f>
        <v>LUZ SOCORRO LEONTES LENNIS</v>
      </c>
      <c r="D338" s="336" t="s">
        <v>165</v>
      </c>
      <c r="E338" s="325"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324" t="s">
        <v>265</v>
      </c>
      <c r="G338" s="203" t="s">
        <v>260</v>
      </c>
      <c r="H338" s="203" t="s">
        <v>37</v>
      </c>
      <c r="I338" s="229" t="s">
        <v>487</v>
      </c>
      <c r="J338" s="324" t="s">
        <v>111</v>
      </c>
      <c r="K338" s="337" t="s">
        <v>1550</v>
      </c>
      <c r="L338" s="324" t="s">
        <v>1551</v>
      </c>
      <c r="M338" s="324" t="s">
        <v>1552</v>
      </c>
      <c r="N338" s="324" t="s">
        <v>127</v>
      </c>
      <c r="O338" s="332">
        <f t="shared" ref="O338" si="1486">IF(N338="ALTA",5,IF(N338="MEDIO ALTA",4,IF(N338="MEDIA",3,IF(N338="MEDIO BAJA",2,IF(N338="BAJA",1,0)))))</f>
        <v>1</v>
      </c>
      <c r="P338" s="324" t="s">
        <v>141</v>
      </c>
      <c r="Q338" s="332">
        <f t="shared" ref="Q338" si="1487">IF(P338="ALTO",5,IF(P338="MEDIO-ALTO",4,IF(P338="MEDIO",3,IF(P338="MEDIO-BAJO",2,IF(P338="BAJO",1,0)))))</f>
        <v>1</v>
      </c>
      <c r="R338" s="332">
        <f t="shared" ref="R338" si="1488">Q338*O338</f>
        <v>1</v>
      </c>
      <c r="S338" s="128" t="s">
        <v>315</v>
      </c>
      <c r="T338" s="129">
        <f t="shared" si="1448"/>
        <v>1</v>
      </c>
      <c r="U338" s="325">
        <f t="shared" ref="U338" si="1489">ROUND(AVERAGEIF(T338:T340,"&gt;0"),0)</f>
        <v>1</v>
      </c>
      <c r="V338" s="325">
        <f t="shared" ref="V338" si="1490">U338*0.6</f>
        <v>0.6</v>
      </c>
      <c r="W338" s="203" t="s">
        <v>1557</v>
      </c>
      <c r="X338" s="324">
        <f t="shared" ref="X338" si="1491">IF(S338="No_existen",5*$X$10,Y338*$X$10)</f>
        <v>0.15000000000000002</v>
      </c>
      <c r="Y338" s="329">
        <f t="shared" ref="Y338" si="1492">ROUND(AVERAGEIF(Z338:Z340,"&gt;0"),0)</f>
        <v>3</v>
      </c>
      <c r="Z338" s="206">
        <f t="shared" si="1449"/>
        <v>4</v>
      </c>
      <c r="AA338" s="203" t="s">
        <v>318</v>
      </c>
      <c r="AB338" s="203"/>
      <c r="AC338" s="329">
        <f t="shared" ref="AC338" si="1493">IF(S338="No_existen",5*$AC$10,AD338*$AC$10)</f>
        <v>0.15</v>
      </c>
      <c r="AD338" s="325">
        <f t="shared" ref="AD338" si="1494">ROUND(AVERAGEIF(AE338:AE340,"&gt;0"),0)</f>
        <v>1</v>
      </c>
      <c r="AE338" s="202">
        <f t="shared" si="1450"/>
        <v>1</v>
      </c>
      <c r="AF338" s="203" t="s">
        <v>295</v>
      </c>
      <c r="AG338" s="203" t="s">
        <v>1562</v>
      </c>
      <c r="AH338" s="329">
        <f t="shared" ref="AH338" si="1495">IF(S338="No_existen",5*$AH$10,AI338*$AH$10)</f>
        <v>0.1</v>
      </c>
      <c r="AI338" s="325">
        <f t="shared" ref="AI338" si="1496">ROUND(AVERAGEIF(AJ338:AJ340,"&gt;0"),0)</f>
        <v>1</v>
      </c>
      <c r="AJ338" s="202">
        <f t="shared" si="1451"/>
        <v>1</v>
      </c>
      <c r="AK338" s="203" t="s">
        <v>292</v>
      </c>
      <c r="AL338" s="203" t="s">
        <v>303</v>
      </c>
      <c r="AM338" s="329">
        <f t="shared" ref="AM338" si="1497">IF(S338="No_existen",5*$AM$10,AN338*$AM$10)</f>
        <v>0.1</v>
      </c>
      <c r="AN338" s="325">
        <f t="shared" ref="AN338" si="1498">ROUND(AVERAGEIF(AO338:AO340,"&gt;0"),0)</f>
        <v>1</v>
      </c>
      <c r="AO338" s="202">
        <f t="shared" si="1375"/>
        <v>1</v>
      </c>
      <c r="AP338" s="203" t="s">
        <v>614</v>
      </c>
      <c r="AQ338" s="325">
        <f t="shared" ref="AQ338" si="1499">ROUND(AVERAGE(U338,Y338,AD338,AI338,AN338),0)</f>
        <v>1</v>
      </c>
      <c r="AR338" s="325" t="str">
        <f t="shared" ref="AR338" si="1500">IF(AQ338&lt;1.5,"FUERTE",IF(AND(AQ338&gt;=1.5,AQ338&lt;2.5),"ACEPTABLE",IF(AQ338&gt;=5,"INEXISTENTE","DÉBIL")))</f>
        <v>FUERTE</v>
      </c>
      <c r="AS338" s="327">
        <f t="shared" ref="AS338" si="1501">IF(R338=0,0,ROUND((R338*AQ338),0))</f>
        <v>1</v>
      </c>
      <c r="AT338" s="327" t="str">
        <f t="shared" ref="AT338" si="1502">IF(AS338&gt;=36,"GRAVE", IF(AS338&lt;=10, "LEVE", "MODERADO"))</f>
        <v>LEVE</v>
      </c>
      <c r="AU338" s="334" t="s">
        <v>1564</v>
      </c>
      <c r="AV338" s="338">
        <v>1</v>
      </c>
      <c r="AW338" s="203" t="s">
        <v>89</v>
      </c>
      <c r="AX338" s="203"/>
      <c r="AY338" s="130"/>
      <c r="AZ338" s="131"/>
      <c r="BA338" s="207"/>
      <c r="BB338" s="145"/>
      <c r="BC338" s="145"/>
      <c r="BD338" s="145"/>
      <c r="BE338" s="145"/>
      <c r="BF338" s="145"/>
      <c r="BG338" s="145"/>
      <c r="BH338" s="145"/>
    </row>
    <row r="339" spans="1:60" ht="63.75" hidden="1" customHeight="1" x14ac:dyDescent="0.2">
      <c r="A339" s="324"/>
      <c r="B339" s="324"/>
      <c r="C339" s="325"/>
      <c r="D339" s="336"/>
      <c r="E339" s="325"/>
      <c r="F339" s="324"/>
      <c r="G339" s="203" t="s">
        <v>261</v>
      </c>
      <c r="H339" s="203" t="s">
        <v>41</v>
      </c>
      <c r="I339" s="128" t="s">
        <v>1542</v>
      </c>
      <c r="J339" s="324"/>
      <c r="K339" s="337"/>
      <c r="L339" s="324"/>
      <c r="M339" s="324"/>
      <c r="N339" s="324"/>
      <c r="O339" s="332"/>
      <c r="P339" s="324"/>
      <c r="Q339" s="332"/>
      <c r="R339" s="332"/>
      <c r="S339" s="128" t="s">
        <v>315</v>
      </c>
      <c r="T339" s="129">
        <f t="shared" si="1448"/>
        <v>1</v>
      </c>
      <c r="U339" s="325"/>
      <c r="V339" s="325"/>
      <c r="W339" s="203" t="s">
        <v>1558</v>
      </c>
      <c r="X339" s="324"/>
      <c r="Y339" s="329"/>
      <c r="Z339" s="206">
        <f t="shared" si="1449"/>
        <v>2</v>
      </c>
      <c r="AA339" s="203" t="s">
        <v>319</v>
      </c>
      <c r="AB339" s="203"/>
      <c r="AC339" s="329"/>
      <c r="AD339" s="325"/>
      <c r="AE339" s="202">
        <f t="shared" si="1450"/>
        <v>1</v>
      </c>
      <c r="AF339" s="203" t="s">
        <v>295</v>
      </c>
      <c r="AG339" s="203" t="s">
        <v>1562</v>
      </c>
      <c r="AH339" s="329"/>
      <c r="AI339" s="325"/>
      <c r="AJ339" s="202">
        <f t="shared" si="1451"/>
        <v>1</v>
      </c>
      <c r="AK339" s="203" t="s">
        <v>292</v>
      </c>
      <c r="AL339" s="203" t="s">
        <v>306</v>
      </c>
      <c r="AM339" s="329"/>
      <c r="AN339" s="325"/>
      <c r="AO339" s="202">
        <f t="shared" si="1375"/>
        <v>1</v>
      </c>
      <c r="AP339" s="203" t="s">
        <v>614</v>
      </c>
      <c r="AQ339" s="325"/>
      <c r="AR339" s="325"/>
      <c r="AS339" s="327"/>
      <c r="AT339" s="327"/>
      <c r="AU339" s="334"/>
      <c r="AV339" s="337"/>
      <c r="AW339" s="203" t="s">
        <v>89</v>
      </c>
      <c r="AX339" s="203"/>
      <c r="AY339" s="130"/>
      <c r="AZ339" s="131"/>
      <c r="BA339" s="207"/>
      <c r="BB339" s="145"/>
      <c r="BC339" s="145"/>
      <c r="BD339" s="145"/>
      <c r="BE339" s="145"/>
      <c r="BF339" s="145"/>
      <c r="BG339" s="145"/>
      <c r="BH339" s="145"/>
    </row>
    <row r="340" spans="1:60" ht="63.75" hidden="1" customHeight="1" x14ac:dyDescent="0.2">
      <c r="A340" s="324"/>
      <c r="B340" s="324"/>
      <c r="C340" s="325"/>
      <c r="D340" s="336"/>
      <c r="E340" s="325"/>
      <c r="F340" s="324"/>
      <c r="G340" s="203" t="s">
        <v>260</v>
      </c>
      <c r="H340" s="203" t="s">
        <v>37</v>
      </c>
      <c r="I340" s="128" t="s">
        <v>1543</v>
      </c>
      <c r="J340" s="324"/>
      <c r="K340" s="337"/>
      <c r="L340" s="324"/>
      <c r="M340" s="324"/>
      <c r="N340" s="324"/>
      <c r="O340" s="332"/>
      <c r="P340" s="324"/>
      <c r="Q340" s="332"/>
      <c r="R340" s="332"/>
      <c r="S340" s="128" t="s">
        <v>315</v>
      </c>
      <c r="T340" s="129">
        <f t="shared" si="1448"/>
        <v>1</v>
      </c>
      <c r="U340" s="325"/>
      <c r="V340" s="325"/>
      <c r="W340" s="203" t="s">
        <v>1559</v>
      </c>
      <c r="X340" s="324"/>
      <c r="Y340" s="329"/>
      <c r="Z340" s="206">
        <f t="shared" si="1449"/>
        <v>2</v>
      </c>
      <c r="AA340" s="203" t="s">
        <v>319</v>
      </c>
      <c r="AB340" s="203"/>
      <c r="AC340" s="329"/>
      <c r="AD340" s="325"/>
      <c r="AE340" s="202">
        <f t="shared" si="1450"/>
        <v>1</v>
      </c>
      <c r="AF340" s="203" t="s">
        <v>295</v>
      </c>
      <c r="AG340" s="203" t="s">
        <v>1561</v>
      </c>
      <c r="AH340" s="329"/>
      <c r="AI340" s="325"/>
      <c r="AJ340" s="202">
        <f t="shared" si="1451"/>
        <v>1</v>
      </c>
      <c r="AK340" s="203" t="s">
        <v>292</v>
      </c>
      <c r="AL340" s="203" t="s">
        <v>300</v>
      </c>
      <c r="AM340" s="329"/>
      <c r="AN340" s="325"/>
      <c r="AO340" s="202">
        <f t="shared" si="1375"/>
        <v>1</v>
      </c>
      <c r="AP340" s="203" t="s">
        <v>614</v>
      </c>
      <c r="AQ340" s="325"/>
      <c r="AR340" s="325"/>
      <c r="AS340" s="327"/>
      <c r="AT340" s="327"/>
      <c r="AU340" s="334"/>
      <c r="AV340" s="337"/>
      <c r="AW340" s="203" t="s">
        <v>89</v>
      </c>
      <c r="AX340" s="203"/>
      <c r="AY340" s="130"/>
      <c r="AZ340" s="131"/>
      <c r="BA340" s="207"/>
      <c r="BB340" s="145"/>
      <c r="BC340" s="145"/>
      <c r="BD340" s="145"/>
      <c r="BE340" s="145"/>
      <c r="BF340" s="145"/>
      <c r="BG340" s="145"/>
      <c r="BH340" s="145"/>
    </row>
    <row r="341" spans="1:60" ht="63.75" hidden="1" customHeight="1" x14ac:dyDescent="0.2">
      <c r="A341" s="324">
        <v>111</v>
      </c>
      <c r="B341" s="324" t="s">
        <v>175</v>
      </c>
      <c r="C341" s="325" t="str">
        <f>+VLOOKUP(B341,$A$568:$B$606,2,0)</f>
        <v>LUZ SOCORRO LEONTES LENNIS</v>
      </c>
      <c r="D341" s="336" t="s">
        <v>165</v>
      </c>
      <c r="E341" s="325"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324" t="s">
        <v>265</v>
      </c>
      <c r="G341" s="203" t="s">
        <v>260</v>
      </c>
      <c r="H341" s="203" t="s">
        <v>37</v>
      </c>
      <c r="I341" s="127" t="s">
        <v>1544</v>
      </c>
      <c r="J341" s="324" t="s">
        <v>111</v>
      </c>
      <c r="K341" s="324" t="s">
        <v>1553</v>
      </c>
      <c r="L341" s="324" t="s">
        <v>1554</v>
      </c>
      <c r="M341" s="324" t="s">
        <v>1555</v>
      </c>
      <c r="N341" s="324" t="s">
        <v>145</v>
      </c>
      <c r="O341" s="332">
        <f t="shared" ref="O341" si="1503">IF(N341="ALTA",5,IF(N341="MEDIO ALTA",4,IF(N341="MEDIA",3,IF(N341="MEDIO BAJA",2,IF(N341="BAJA",1,0)))))</f>
        <v>5</v>
      </c>
      <c r="P341" s="324" t="s">
        <v>141</v>
      </c>
      <c r="Q341" s="332">
        <f t="shared" ref="Q341" si="1504">IF(P341="ALTO",5,IF(P341="MEDIO-ALTO",4,IF(P341="MEDIO",3,IF(P341="MEDIO-BAJO",2,IF(P341="BAJO",1,0)))))</f>
        <v>1</v>
      </c>
      <c r="R341" s="332">
        <f t="shared" ref="R341" si="1505">Q341*O341</f>
        <v>5</v>
      </c>
      <c r="S341" s="128" t="s">
        <v>314</v>
      </c>
      <c r="T341" s="129">
        <f t="shared" ref="T341:T372" si="1506">IF(S341=$S$542,1,IF(S341=$S$538,5,IF(S341=$S$539,4,IF(S341=$S$540,3,IF(S341=$S$541,2,0)))))</f>
        <v>2</v>
      </c>
      <c r="U341" s="325">
        <f t="shared" ref="U341" si="1507">ROUND(AVERAGEIF(T341:T343,"&gt;0"),0)</f>
        <v>2</v>
      </c>
      <c r="V341" s="325">
        <f t="shared" ref="V341" si="1508">U341*0.6</f>
        <v>1.2</v>
      </c>
      <c r="W341" s="203" t="s">
        <v>1560</v>
      </c>
      <c r="X341" s="324">
        <f t="shared" ref="X341" si="1509">IF(S341="No_existen",5*$X$10,Y341*$X$10)</f>
        <v>0.2</v>
      </c>
      <c r="Y341" s="329">
        <f t="shared" ref="Y341" si="1510">ROUND(AVERAGEIF(Z341:Z343,"&gt;0"),0)</f>
        <v>4</v>
      </c>
      <c r="Z341" s="206">
        <f t="shared" ref="Z341:Z372" si="1511">IF(AA341=$AA$540,1,IF(AA341=$AA$539,2,IF(AA341=$AA$538,4,IF(S341="No_existen",5,0))))</f>
        <v>4</v>
      </c>
      <c r="AA341" s="203" t="s">
        <v>318</v>
      </c>
      <c r="AB341" s="203"/>
      <c r="AC341" s="329">
        <f t="shared" ref="AC341" si="1512">IF(S341="No_existen",5*$AC$10,AD341*$AC$10)</f>
        <v>0.6</v>
      </c>
      <c r="AD341" s="325">
        <f t="shared" ref="AD341" si="1513">ROUND(AVERAGEIF(AE341:AE343,"&gt;0"),0)</f>
        <v>4</v>
      </c>
      <c r="AE341" s="202">
        <f t="shared" ref="AE341:AE372" si="1514">IF(AF341=$AG$539,1,IF(AF341=$AG$538,4,IF(S341="No_existen",5,0)))</f>
        <v>4</v>
      </c>
      <c r="AF341" s="203" t="s">
        <v>294</v>
      </c>
      <c r="AG341" s="203"/>
      <c r="AH341" s="329">
        <f t="shared" ref="AH341" si="1515">IF(S341="No_existen",5*$AH$10,AI341*$AH$10)</f>
        <v>0.1</v>
      </c>
      <c r="AI341" s="325">
        <f t="shared" ref="AI341" si="1516">ROUND(AVERAGEIF(AJ341:AJ343,"&gt;0"),0)</f>
        <v>1</v>
      </c>
      <c r="AJ341" s="202">
        <f t="shared" ref="AJ341:AJ372" si="1517">IF(AK341=$AK$538,1,IF(AK341=$AK$539,4,IF(S341="No_existen",5,0)))</f>
        <v>1</v>
      </c>
      <c r="AK341" s="203" t="s">
        <v>292</v>
      </c>
      <c r="AL341" s="203" t="s">
        <v>299</v>
      </c>
      <c r="AM341" s="329">
        <f t="shared" ref="AM341" si="1518">IF(S341="No_existen",5*$AM$10,AN341*$AM$10)</f>
        <v>0.4</v>
      </c>
      <c r="AN341" s="325">
        <f t="shared" ref="AN341" si="1519">ROUND(AVERAGEIF(AO341:AO343,"&gt;0"),0)</f>
        <v>4</v>
      </c>
      <c r="AO341" s="202">
        <f t="shared" ref="AO341:AO404" si="1520">IF(AP341="Preventivo",1,IF(AP341="Detectivo",4, IF(S341="No_existen",5,0)))</f>
        <v>4</v>
      </c>
      <c r="AP341" s="203" t="s">
        <v>613</v>
      </c>
      <c r="AQ341" s="325">
        <f t="shared" ref="AQ341" si="1521">ROUND(AVERAGE(U341,Y341,AD341,AI341,AN341),0)</f>
        <v>3</v>
      </c>
      <c r="AR341" s="325" t="str">
        <f t="shared" ref="AR341" si="1522">IF(AQ341&lt;1.5,"FUERTE",IF(AND(AQ341&gt;=1.5,AQ341&lt;2.5),"ACEPTABLE",IF(AQ341&gt;=5,"INEXISTENTE","DÉBIL")))</f>
        <v>DÉBIL</v>
      </c>
      <c r="AS341" s="327">
        <f t="shared" ref="AS341" si="1523">IF(R341=0,0,ROUND((R341*AQ341),0))</f>
        <v>15</v>
      </c>
      <c r="AT341" s="327" t="str">
        <f t="shared" ref="AT341" si="1524">IF(AS341&gt;=36,"GRAVE", IF(AS341&lt;=10, "LEVE", "MODERADO"))</f>
        <v>MODERADO</v>
      </c>
      <c r="AU341" s="334" t="s">
        <v>1565</v>
      </c>
      <c r="AV341" s="335">
        <v>0</v>
      </c>
      <c r="AW341" s="203" t="s">
        <v>89</v>
      </c>
      <c r="AX341" s="203"/>
      <c r="AY341" s="130"/>
      <c r="AZ341" s="131"/>
      <c r="BA341" s="207"/>
      <c r="BB341" s="145"/>
      <c r="BC341" s="145"/>
      <c r="BD341" s="145"/>
      <c r="BE341" s="145"/>
      <c r="BF341" s="145"/>
      <c r="BG341" s="145"/>
      <c r="BH341" s="145"/>
    </row>
    <row r="342" spans="1:60" ht="63.75" hidden="1" customHeight="1" x14ac:dyDescent="0.2">
      <c r="A342" s="324"/>
      <c r="B342" s="324"/>
      <c r="C342" s="325"/>
      <c r="D342" s="336"/>
      <c r="E342" s="325"/>
      <c r="F342" s="324"/>
      <c r="G342" s="203" t="s">
        <v>260</v>
      </c>
      <c r="H342" s="203" t="s">
        <v>37</v>
      </c>
      <c r="I342" s="127" t="s">
        <v>1545</v>
      </c>
      <c r="J342" s="324"/>
      <c r="K342" s="324"/>
      <c r="L342" s="324"/>
      <c r="M342" s="324"/>
      <c r="N342" s="324"/>
      <c r="O342" s="332"/>
      <c r="P342" s="324"/>
      <c r="Q342" s="332"/>
      <c r="R342" s="332"/>
      <c r="S342" s="128" t="s">
        <v>314</v>
      </c>
      <c r="T342" s="129">
        <f t="shared" si="1506"/>
        <v>2</v>
      </c>
      <c r="U342" s="325"/>
      <c r="V342" s="325"/>
      <c r="W342" s="203" t="s">
        <v>1560</v>
      </c>
      <c r="X342" s="324"/>
      <c r="Y342" s="329"/>
      <c r="Z342" s="206">
        <f t="shared" si="1511"/>
        <v>4</v>
      </c>
      <c r="AA342" s="203" t="s">
        <v>318</v>
      </c>
      <c r="AB342" s="203"/>
      <c r="AC342" s="329"/>
      <c r="AD342" s="325"/>
      <c r="AE342" s="202">
        <f t="shared" si="1514"/>
        <v>4</v>
      </c>
      <c r="AF342" s="203" t="s">
        <v>294</v>
      </c>
      <c r="AG342" s="203"/>
      <c r="AH342" s="329"/>
      <c r="AI342" s="325"/>
      <c r="AJ342" s="202">
        <f t="shared" si="1517"/>
        <v>1</v>
      </c>
      <c r="AK342" s="203" t="s">
        <v>292</v>
      </c>
      <c r="AL342" s="203" t="s">
        <v>299</v>
      </c>
      <c r="AM342" s="329"/>
      <c r="AN342" s="325"/>
      <c r="AO342" s="202">
        <f t="shared" si="1520"/>
        <v>4</v>
      </c>
      <c r="AP342" s="203" t="s">
        <v>613</v>
      </c>
      <c r="AQ342" s="325"/>
      <c r="AR342" s="325"/>
      <c r="AS342" s="327"/>
      <c r="AT342" s="327"/>
      <c r="AU342" s="334"/>
      <c r="AV342" s="334"/>
      <c r="AW342" s="203" t="s">
        <v>89</v>
      </c>
      <c r="AX342" s="203"/>
      <c r="AY342" s="130"/>
      <c r="AZ342" s="131"/>
      <c r="BA342" s="207"/>
      <c r="BB342" s="145"/>
      <c r="BC342" s="145"/>
      <c r="BD342" s="145"/>
      <c r="BE342" s="145"/>
      <c r="BF342" s="145"/>
      <c r="BG342" s="145"/>
      <c r="BH342" s="145"/>
    </row>
    <row r="343" spans="1:60" ht="63.75" hidden="1" customHeight="1" x14ac:dyDescent="0.2">
      <c r="A343" s="324"/>
      <c r="B343" s="324"/>
      <c r="C343" s="325"/>
      <c r="D343" s="336"/>
      <c r="E343" s="325"/>
      <c r="F343" s="324"/>
      <c r="G343" s="203" t="s">
        <v>260</v>
      </c>
      <c r="H343" s="203" t="s">
        <v>37</v>
      </c>
      <c r="I343" s="127" t="s">
        <v>1546</v>
      </c>
      <c r="J343" s="324"/>
      <c r="K343" s="324"/>
      <c r="L343" s="324"/>
      <c r="M343" s="324"/>
      <c r="N343" s="324"/>
      <c r="O343" s="332"/>
      <c r="P343" s="324"/>
      <c r="Q343" s="332"/>
      <c r="R343" s="332"/>
      <c r="S343" s="128" t="s">
        <v>314</v>
      </c>
      <c r="T343" s="129">
        <f t="shared" si="1506"/>
        <v>2</v>
      </c>
      <c r="U343" s="325"/>
      <c r="V343" s="325"/>
      <c r="W343" s="203" t="s">
        <v>1560</v>
      </c>
      <c r="X343" s="324"/>
      <c r="Y343" s="329"/>
      <c r="Z343" s="206">
        <f t="shared" si="1511"/>
        <v>4</v>
      </c>
      <c r="AA343" s="203" t="s">
        <v>318</v>
      </c>
      <c r="AB343" s="203"/>
      <c r="AC343" s="329"/>
      <c r="AD343" s="325"/>
      <c r="AE343" s="202">
        <f t="shared" si="1514"/>
        <v>4</v>
      </c>
      <c r="AF343" s="203" t="s">
        <v>294</v>
      </c>
      <c r="AG343" s="203"/>
      <c r="AH343" s="329"/>
      <c r="AI343" s="325"/>
      <c r="AJ343" s="202">
        <f t="shared" si="1517"/>
        <v>1</v>
      </c>
      <c r="AK343" s="203" t="s">
        <v>292</v>
      </c>
      <c r="AL343" s="203" t="s">
        <v>299</v>
      </c>
      <c r="AM343" s="329"/>
      <c r="AN343" s="325"/>
      <c r="AO343" s="202">
        <f t="shared" si="1520"/>
        <v>4</v>
      </c>
      <c r="AP343" s="203" t="s">
        <v>613</v>
      </c>
      <c r="AQ343" s="325"/>
      <c r="AR343" s="325"/>
      <c r="AS343" s="327"/>
      <c r="AT343" s="327"/>
      <c r="AU343" s="334"/>
      <c r="AV343" s="334"/>
      <c r="AW343" s="203" t="s">
        <v>89</v>
      </c>
      <c r="AX343" s="203"/>
      <c r="AY343" s="130"/>
      <c r="AZ343" s="131"/>
      <c r="BA343" s="207"/>
      <c r="BB343" s="145"/>
      <c r="BC343" s="145"/>
      <c r="BD343" s="145"/>
      <c r="BE343" s="145"/>
      <c r="BF343" s="145"/>
      <c r="BG343" s="145"/>
      <c r="BH343" s="145"/>
    </row>
    <row r="344" spans="1:60" ht="63.75" hidden="1" customHeight="1" x14ac:dyDescent="0.2">
      <c r="A344" s="324">
        <v>112</v>
      </c>
      <c r="B344" s="324" t="s">
        <v>451</v>
      </c>
      <c r="C344" s="325" t="str">
        <f>+VLOOKUP(B344,$A$568:$B$606,2,0)</f>
        <v>JAIRO ORDILIO TORRES MORENO</v>
      </c>
      <c r="D344" s="336" t="s">
        <v>161</v>
      </c>
      <c r="E344" s="325"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324" t="s">
        <v>265</v>
      </c>
      <c r="G344" s="203" t="s">
        <v>260</v>
      </c>
      <c r="H344" s="203" t="s">
        <v>37</v>
      </c>
      <c r="I344" s="127" t="s">
        <v>1566</v>
      </c>
      <c r="J344" s="324" t="s">
        <v>111</v>
      </c>
      <c r="K344" s="337" t="s">
        <v>1571</v>
      </c>
      <c r="L344" s="337" t="s">
        <v>1572</v>
      </c>
      <c r="M344" s="366" t="s">
        <v>1573</v>
      </c>
      <c r="N344" s="324" t="s">
        <v>104</v>
      </c>
      <c r="O344" s="332">
        <f t="shared" ref="O344" si="1525">IF(N344="ALTA",5,IF(N344="MEDIO ALTA",4,IF(N344="MEDIA",3,IF(N344="MEDIO BAJA",2,IF(N344="BAJA",1,0)))))</f>
        <v>3</v>
      </c>
      <c r="P344" s="324" t="s">
        <v>140</v>
      </c>
      <c r="Q344" s="332">
        <f t="shared" ref="Q344" si="1526">IF(P344="ALTO",5,IF(P344="MEDIO-ALTO",4,IF(P344="MEDIO",3,IF(P344="MEDIO-BAJO",2,IF(P344="BAJO",1,0)))))</f>
        <v>3</v>
      </c>
      <c r="R344" s="332">
        <f t="shared" ref="R344" si="1527">Q344*O344</f>
        <v>9</v>
      </c>
      <c r="S344" s="128" t="s">
        <v>321</v>
      </c>
      <c r="T344" s="129">
        <f t="shared" si="1506"/>
        <v>3</v>
      </c>
      <c r="U344" s="325">
        <f t="shared" ref="U344" si="1528">ROUND(AVERAGEIF(T344:T346,"&gt;0"),0)</f>
        <v>3</v>
      </c>
      <c r="V344" s="325">
        <f t="shared" ref="V344" si="1529">U344*0.6</f>
        <v>1.7999999999999998</v>
      </c>
      <c r="W344" s="203" t="s">
        <v>1577</v>
      </c>
      <c r="X344" s="324">
        <f t="shared" ref="X344" si="1530">IF(S344="No_existen",5*$X$10,Y344*$X$10)</f>
        <v>0.2</v>
      </c>
      <c r="Y344" s="329">
        <f t="shared" ref="Y344" si="1531">ROUND(AVERAGEIF(Z344:Z346,"&gt;0"),0)</f>
        <v>4</v>
      </c>
      <c r="Z344" s="206">
        <f t="shared" si="1511"/>
        <v>4</v>
      </c>
      <c r="AA344" s="203" t="s">
        <v>318</v>
      </c>
      <c r="AB344" s="203"/>
      <c r="AC344" s="329">
        <f t="shared" ref="AC344" si="1532">IF(S344="No_existen",5*$AC$10,AD344*$AC$10)</f>
        <v>0.15</v>
      </c>
      <c r="AD344" s="325">
        <f t="shared" ref="AD344" si="1533">ROUND(AVERAGEIF(AE344:AE346,"&gt;0"),0)</f>
        <v>1</v>
      </c>
      <c r="AE344" s="202">
        <f t="shared" si="1514"/>
        <v>1</v>
      </c>
      <c r="AF344" s="203" t="s">
        <v>295</v>
      </c>
      <c r="AG344" s="203" t="s">
        <v>1581</v>
      </c>
      <c r="AH344" s="329">
        <f t="shared" ref="AH344" si="1534">IF(S344="No_existen",5*$AH$10,AI344*$AH$10)</f>
        <v>0.1</v>
      </c>
      <c r="AI344" s="325">
        <f t="shared" ref="AI344" si="1535">ROUND(AVERAGEIF(AJ344:AJ346,"&gt;0"),0)</f>
        <v>1</v>
      </c>
      <c r="AJ344" s="202">
        <f t="shared" si="1517"/>
        <v>1</v>
      </c>
      <c r="AK344" s="203" t="s">
        <v>292</v>
      </c>
      <c r="AL344" s="203" t="s">
        <v>307</v>
      </c>
      <c r="AM344" s="329">
        <f t="shared" ref="AM344" si="1536">IF(S344="No_existen",5*$AM$10,AN344*$AM$10)</f>
        <v>0.1</v>
      </c>
      <c r="AN344" s="325">
        <f t="shared" ref="AN344" si="1537">ROUND(AVERAGEIF(AO344:AO346,"&gt;0"),0)</f>
        <v>1</v>
      </c>
      <c r="AO344" s="202">
        <f t="shared" si="1520"/>
        <v>1</v>
      </c>
      <c r="AP344" s="203" t="s">
        <v>614</v>
      </c>
      <c r="AQ344" s="325">
        <f t="shared" ref="AQ344" si="1538">ROUND(AVERAGE(U344,Y344,AD344,AI344,AN344),0)</f>
        <v>2</v>
      </c>
      <c r="AR344" s="325" t="str">
        <f t="shared" ref="AR344" si="1539">IF(AQ344&lt;1.5,"FUERTE",IF(AND(AQ344&gt;=1.5,AQ344&lt;2.5),"ACEPTABLE",IF(AQ344&gt;=5,"INEXISTENTE","DÉBIL")))</f>
        <v>ACEPTABLE</v>
      </c>
      <c r="AS344" s="327">
        <f t="shared" ref="AS344" si="1540">IF(R344=0,0,ROUND((R344*AQ344),0))</f>
        <v>18</v>
      </c>
      <c r="AT344" s="327" t="str">
        <f t="shared" ref="AT344" si="1541">IF(AS344&gt;=36,"GRAVE", IF(AS344&lt;=10, "LEVE", "MODERADO"))</f>
        <v>MODERADO</v>
      </c>
      <c r="AU344" s="337" t="s">
        <v>1583</v>
      </c>
      <c r="AV344" s="338"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324"/>
      <c r="B345" s="324"/>
      <c r="C345" s="325"/>
      <c r="D345" s="336"/>
      <c r="E345" s="325"/>
      <c r="F345" s="324"/>
      <c r="G345" s="203"/>
      <c r="H345" s="203"/>
      <c r="I345" s="167" t="s">
        <v>1567</v>
      </c>
      <c r="J345" s="324"/>
      <c r="K345" s="337"/>
      <c r="L345" s="337"/>
      <c r="M345" s="366"/>
      <c r="N345" s="324"/>
      <c r="O345" s="332"/>
      <c r="P345" s="324"/>
      <c r="Q345" s="332"/>
      <c r="R345" s="332"/>
      <c r="S345" s="128" t="s">
        <v>321</v>
      </c>
      <c r="T345" s="129">
        <f t="shared" si="1506"/>
        <v>3</v>
      </c>
      <c r="U345" s="325"/>
      <c r="V345" s="325"/>
      <c r="W345" s="203" t="s">
        <v>1578</v>
      </c>
      <c r="X345" s="324"/>
      <c r="Y345" s="329"/>
      <c r="Z345" s="206">
        <f t="shared" si="1511"/>
        <v>4</v>
      </c>
      <c r="AA345" s="203" t="s">
        <v>318</v>
      </c>
      <c r="AB345" s="203"/>
      <c r="AC345" s="329"/>
      <c r="AD345" s="325"/>
      <c r="AE345" s="202">
        <f t="shared" si="1514"/>
        <v>1</v>
      </c>
      <c r="AF345" s="203" t="s">
        <v>295</v>
      </c>
      <c r="AG345" s="203" t="s">
        <v>1581</v>
      </c>
      <c r="AH345" s="329"/>
      <c r="AI345" s="325"/>
      <c r="AJ345" s="202">
        <f t="shared" si="1517"/>
        <v>1</v>
      </c>
      <c r="AK345" s="203" t="s">
        <v>292</v>
      </c>
      <c r="AL345" s="203" t="s">
        <v>300</v>
      </c>
      <c r="AM345" s="329"/>
      <c r="AN345" s="325"/>
      <c r="AO345" s="202">
        <f t="shared" si="1520"/>
        <v>1</v>
      </c>
      <c r="AP345" s="203" t="s">
        <v>614</v>
      </c>
      <c r="AQ345" s="325"/>
      <c r="AR345" s="325"/>
      <c r="AS345" s="327"/>
      <c r="AT345" s="327"/>
      <c r="AU345" s="337"/>
      <c r="AV345" s="337"/>
      <c r="AW345" s="203" t="s">
        <v>90</v>
      </c>
      <c r="AX345" s="203" t="s">
        <v>1587</v>
      </c>
      <c r="AY345" s="131">
        <v>45641</v>
      </c>
      <c r="AZ345" s="131"/>
      <c r="BA345" s="207"/>
      <c r="BB345" s="145"/>
      <c r="BC345" s="145"/>
      <c r="BD345" s="145"/>
      <c r="BE345" s="145"/>
      <c r="BF345" s="145"/>
      <c r="BG345" s="145"/>
      <c r="BH345" s="145"/>
    </row>
    <row r="346" spans="1:60" ht="63.75" hidden="1" customHeight="1" x14ac:dyDescent="0.2">
      <c r="A346" s="324"/>
      <c r="B346" s="324"/>
      <c r="C346" s="325"/>
      <c r="D346" s="336"/>
      <c r="E346" s="325"/>
      <c r="F346" s="324"/>
      <c r="G346" s="203"/>
      <c r="H346" s="203"/>
      <c r="I346" s="128"/>
      <c r="J346" s="324"/>
      <c r="K346" s="337"/>
      <c r="L346" s="337"/>
      <c r="M346" s="366"/>
      <c r="N346" s="324"/>
      <c r="O346" s="332"/>
      <c r="P346" s="324"/>
      <c r="Q346" s="332"/>
      <c r="R346" s="332"/>
      <c r="S346" s="128" t="s">
        <v>321</v>
      </c>
      <c r="T346" s="129">
        <f t="shared" si="1506"/>
        <v>3</v>
      </c>
      <c r="U346" s="325"/>
      <c r="V346" s="325"/>
      <c r="W346" s="203" t="s">
        <v>1579</v>
      </c>
      <c r="X346" s="324"/>
      <c r="Y346" s="329"/>
      <c r="Z346" s="206">
        <f t="shared" si="1511"/>
        <v>4</v>
      </c>
      <c r="AA346" s="203" t="s">
        <v>318</v>
      </c>
      <c r="AB346" s="203"/>
      <c r="AC346" s="329"/>
      <c r="AD346" s="325"/>
      <c r="AE346" s="202">
        <f t="shared" si="1514"/>
        <v>1</v>
      </c>
      <c r="AF346" s="203" t="s">
        <v>295</v>
      </c>
      <c r="AG346" s="203" t="s">
        <v>1581</v>
      </c>
      <c r="AH346" s="329"/>
      <c r="AI346" s="325"/>
      <c r="AJ346" s="202">
        <f t="shared" si="1517"/>
        <v>1</v>
      </c>
      <c r="AK346" s="203" t="s">
        <v>292</v>
      </c>
      <c r="AL346" s="203" t="s">
        <v>300</v>
      </c>
      <c r="AM346" s="329"/>
      <c r="AN346" s="325"/>
      <c r="AO346" s="202">
        <f t="shared" si="1520"/>
        <v>1</v>
      </c>
      <c r="AP346" s="203" t="s">
        <v>614</v>
      </c>
      <c r="AQ346" s="325"/>
      <c r="AR346" s="325"/>
      <c r="AS346" s="327"/>
      <c r="AT346" s="327"/>
      <c r="AU346" s="337"/>
      <c r="AV346" s="337"/>
      <c r="AW346" s="203"/>
      <c r="AX346" s="203"/>
      <c r="AY346" s="130"/>
      <c r="AZ346" s="131"/>
      <c r="BA346" s="207"/>
      <c r="BB346" s="145"/>
      <c r="BC346" s="145"/>
      <c r="BD346" s="145"/>
      <c r="BE346" s="145"/>
      <c r="BF346" s="145"/>
      <c r="BG346" s="145"/>
      <c r="BH346" s="145"/>
    </row>
    <row r="347" spans="1:60" ht="63.75" hidden="1" customHeight="1" x14ac:dyDescent="0.2">
      <c r="A347" s="324">
        <v>113</v>
      </c>
      <c r="B347" s="324" t="s">
        <v>451</v>
      </c>
      <c r="C347" s="325" t="str">
        <f>+VLOOKUP(B347,$A$568:$B$606,2,0)</f>
        <v>JAIRO ORDILIO TORRES MORENO</v>
      </c>
      <c r="D347" s="336" t="s">
        <v>161</v>
      </c>
      <c r="E347" s="325"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324" t="s">
        <v>265</v>
      </c>
      <c r="G347" s="203" t="s">
        <v>260</v>
      </c>
      <c r="H347" s="203" t="s">
        <v>37</v>
      </c>
      <c r="I347" s="203" t="s">
        <v>1568</v>
      </c>
      <c r="J347" s="324" t="s">
        <v>113</v>
      </c>
      <c r="K347" s="324" t="s">
        <v>1574</v>
      </c>
      <c r="L347" s="324" t="s">
        <v>1575</v>
      </c>
      <c r="M347" s="324" t="s">
        <v>1576</v>
      </c>
      <c r="N347" s="324" t="s">
        <v>104</v>
      </c>
      <c r="O347" s="332">
        <f t="shared" ref="O347" si="1542">IF(N347="ALTA",5,IF(N347="MEDIO ALTA",4,IF(N347="MEDIA",3,IF(N347="MEDIO BAJA",2,IF(N347="BAJA",1,0)))))</f>
        <v>3</v>
      </c>
      <c r="P347" s="324" t="s">
        <v>140</v>
      </c>
      <c r="Q347" s="332">
        <f t="shared" ref="Q347" si="1543">IF(P347="ALTO",5,IF(P347="MEDIO-ALTO",4,IF(P347="MEDIO",3,IF(P347="MEDIO-BAJO",2,IF(P347="BAJO",1,0)))))</f>
        <v>3</v>
      </c>
      <c r="R347" s="332">
        <f t="shared" ref="R347" si="1544">Q347*O347</f>
        <v>9</v>
      </c>
      <c r="S347" s="128" t="s">
        <v>321</v>
      </c>
      <c r="T347" s="129">
        <f t="shared" si="1506"/>
        <v>3</v>
      </c>
      <c r="U347" s="325">
        <f t="shared" ref="U347" si="1545">ROUND(AVERAGEIF(T347:T349,"&gt;0"),0)</f>
        <v>3</v>
      </c>
      <c r="V347" s="325">
        <f t="shared" ref="V347" si="1546">U347*0.6</f>
        <v>1.7999999999999998</v>
      </c>
      <c r="W347" s="203" t="s">
        <v>1580</v>
      </c>
      <c r="X347" s="324">
        <f t="shared" ref="X347" si="1547">IF(S347="No_existen",5*$X$10,Y347*$X$10)</f>
        <v>0.2</v>
      </c>
      <c r="Y347" s="329">
        <f t="shared" ref="Y347" si="1548">ROUND(AVERAGEIF(Z347:Z349,"&gt;0"),0)</f>
        <v>4</v>
      </c>
      <c r="Z347" s="206">
        <f t="shared" si="1511"/>
        <v>4</v>
      </c>
      <c r="AA347" s="203" t="s">
        <v>318</v>
      </c>
      <c r="AB347" s="203"/>
      <c r="AC347" s="329">
        <f t="shared" ref="AC347" si="1549">IF(S347="No_existen",5*$AC$10,AD347*$AC$10)</f>
        <v>0.15</v>
      </c>
      <c r="AD347" s="325">
        <f t="shared" ref="AD347" si="1550">ROUND(AVERAGEIF(AE347:AE349,"&gt;0"),0)</f>
        <v>1</v>
      </c>
      <c r="AE347" s="202">
        <f t="shared" si="1514"/>
        <v>1</v>
      </c>
      <c r="AF347" s="203" t="s">
        <v>295</v>
      </c>
      <c r="AG347" s="203" t="s">
        <v>1582</v>
      </c>
      <c r="AH347" s="329">
        <f t="shared" ref="AH347" si="1551">IF(S347="No_existen",5*$AH$10,AI347*$AH$10)</f>
        <v>0.1</v>
      </c>
      <c r="AI347" s="325">
        <f t="shared" ref="AI347" si="1552">ROUND(AVERAGEIF(AJ347:AJ349,"&gt;0"),0)</f>
        <v>1</v>
      </c>
      <c r="AJ347" s="202">
        <f t="shared" si="1517"/>
        <v>1</v>
      </c>
      <c r="AK347" s="203" t="s">
        <v>292</v>
      </c>
      <c r="AL347" s="203" t="s">
        <v>307</v>
      </c>
      <c r="AM347" s="329">
        <f t="shared" ref="AM347" si="1553">IF(S347="No_existen",5*$AM$10,AN347*$AM$10)</f>
        <v>0.1</v>
      </c>
      <c r="AN347" s="325">
        <f t="shared" ref="AN347" si="1554">ROUND(AVERAGEIF(AO347:AO349,"&gt;0"),0)</f>
        <v>1</v>
      </c>
      <c r="AO347" s="202">
        <f t="shared" si="1520"/>
        <v>1</v>
      </c>
      <c r="AP347" s="203" t="s">
        <v>614</v>
      </c>
      <c r="AQ347" s="325">
        <f t="shared" ref="AQ347" si="1555">ROUND(AVERAGE(U347,Y347,AD347,AI347,AN347),0)</f>
        <v>2</v>
      </c>
      <c r="AR347" s="325" t="str">
        <f t="shared" ref="AR347" si="1556">IF(AQ347&lt;1.5,"FUERTE",IF(AND(AQ347&gt;=1.5,AQ347&lt;2.5),"ACEPTABLE",IF(AQ347&gt;=5,"INEXISTENTE","DÉBIL")))</f>
        <v>ACEPTABLE</v>
      </c>
      <c r="AS347" s="327">
        <f t="shared" ref="AS347" si="1557">IF(R347=0,0,ROUND((R347*AQ347),0))</f>
        <v>18</v>
      </c>
      <c r="AT347" s="327" t="str">
        <f t="shared" ref="AT347" si="1558">IF(AS347&gt;=36,"GRAVE", IF(AS347&lt;=10, "LEVE", "MODERADO"))</f>
        <v>MODERADO</v>
      </c>
      <c r="AU347" s="334" t="s">
        <v>1585</v>
      </c>
      <c r="AV347" s="335">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324"/>
      <c r="B348" s="324"/>
      <c r="C348" s="325"/>
      <c r="D348" s="336"/>
      <c r="E348" s="325"/>
      <c r="F348" s="324"/>
      <c r="G348" s="203" t="s">
        <v>260</v>
      </c>
      <c r="H348" s="203" t="s">
        <v>37</v>
      </c>
      <c r="I348" s="203" t="s">
        <v>1569</v>
      </c>
      <c r="J348" s="324"/>
      <c r="K348" s="324"/>
      <c r="L348" s="324"/>
      <c r="M348" s="324"/>
      <c r="N348" s="324"/>
      <c r="O348" s="332"/>
      <c r="P348" s="324"/>
      <c r="Q348" s="332"/>
      <c r="R348" s="332"/>
      <c r="S348" s="128"/>
      <c r="T348" s="129">
        <f t="shared" si="1506"/>
        <v>0</v>
      </c>
      <c r="U348" s="325"/>
      <c r="V348" s="325"/>
      <c r="W348" s="203"/>
      <c r="X348" s="324"/>
      <c r="Y348" s="329"/>
      <c r="Z348" s="206">
        <f t="shared" si="1511"/>
        <v>0</v>
      </c>
      <c r="AA348" s="203"/>
      <c r="AB348" s="203"/>
      <c r="AC348" s="329"/>
      <c r="AD348" s="325"/>
      <c r="AE348" s="202">
        <f t="shared" si="1514"/>
        <v>0</v>
      </c>
      <c r="AF348" s="203"/>
      <c r="AG348" s="203"/>
      <c r="AH348" s="329"/>
      <c r="AI348" s="325"/>
      <c r="AJ348" s="202">
        <f t="shared" si="1517"/>
        <v>0</v>
      </c>
      <c r="AK348" s="203"/>
      <c r="AL348" s="203"/>
      <c r="AM348" s="329"/>
      <c r="AN348" s="325"/>
      <c r="AO348" s="202">
        <f t="shared" si="1520"/>
        <v>0</v>
      </c>
      <c r="AP348" s="203"/>
      <c r="AQ348" s="325"/>
      <c r="AR348" s="325"/>
      <c r="AS348" s="327"/>
      <c r="AT348" s="327"/>
      <c r="AU348" s="334"/>
      <c r="AV348" s="334"/>
      <c r="AW348" s="203" t="s">
        <v>90</v>
      </c>
      <c r="AX348" s="203" t="s">
        <v>1589</v>
      </c>
      <c r="AY348" s="131">
        <v>45641</v>
      </c>
      <c r="AZ348" s="131"/>
      <c r="BA348" s="207"/>
      <c r="BB348" s="145"/>
      <c r="BC348" s="145"/>
      <c r="BD348" s="145"/>
      <c r="BE348" s="145"/>
      <c r="BF348" s="145"/>
      <c r="BG348" s="145"/>
      <c r="BH348" s="145"/>
    </row>
    <row r="349" spans="1:60" ht="63.75" hidden="1" customHeight="1" x14ac:dyDescent="0.2">
      <c r="A349" s="324"/>
      <c r="B349" s="324"/>
      <c r="C349" s="325"/>
      <c r="D349" s="336"/>
      <c r="E349" s="325"/>
      <c r="F349" s="324"/>
      <c r="G349" s="203" t="s">
        <v>260</v>
      </c>
      <c r="H349" s="203" t="s">
        <v>34</v>
      </c>
      <c r="I349" s="203" t="s">
        <v>1570</v>
      </c>
      <c r="J349" s="324"/>
      <c r="K349" s="324"/>
      <c r="L349" s="324"/>
      <c r="M349" s="324"/>
      <c r="N349" s="324"/>
      <c r="O349" s="332"/>
      <c r="P349" s="324"/>
      <c r="Q349" s="332"/>
      <c r="R349" s="332"/>
      <c r="S349" s="128"/>
      <c r="T349" s="129">
        <f t="shared" si="1506"/>
        <v>0</v>
      </c>
      <c r="U349" s="325"/>
      <c r="V349" s="325"/>
      <c r="W349" s="203"/>
      <c r="X349" s="324"/>
      <c r="Y349" s="329"/>
      <c r="Z349" s="206">
        <f t="shared" si="1511"/>
        <v>0</v>
      </c>
      <c r="AA349" s="203"/>
      <c r="AB349" s="203"/>
      <c r="AC349" s="329"/>
      <c r="AD349" s="325"/>
      <c r="AE349" s="202">
        <f t="shared" si="1514"/>
        <v>0</v>
      </c>
      <c r="AF349" s="203"/>
      <c r="AG349" s="203"/>
      <c r="AH349" s="329"/>
      <c r="AI349" s="325"/>
      <c r="AJ349" s="202">
        <f t="shared" si="1517"/>
        <v>0</v>
      </c>
      <c r="AK349" s="203"/>
      <c r="AL349" s="203"/>
      <c r="AM349" s="329"/>
      <c r="AN349" s="325"/>
      <c r="AO349" s="202">
        <f t="shared" si="1520"/>
        <v>0</v>
      </c>
      <c r="AP349" s="203"/>
      <c r="AQ349" s="325"/>
      <c r="AR349" s="325"/>
      <c r="AS349" s="327"/>
      <c r="AT349" s="327"/>
      <c r="AU349" s="334"/>
      <c r="AV349" s="334"/>
      <c r="AW349" s="203" t="s">
        <v>90</v>
      </c>
      <c r="AX349" s="203" t="s">
        <v>1590</v>
      </c>
      <c r="AY349" s="131">
        <v>45641</v>
      </c>
      <c r="AZ349" s="131"/>
      <c r="BA349" s="207"/>
      <c r="BB349" s="145"/>
      <c r="BC349" s="145"/>
      <c r="BD349" s="145"/>
      <c r="BE349" s="145"/>
      <c r="BF349" s="145"/>
      <c r="BG349" s="145"/>
      <c r="BH349" s="145"/>
    </row>
    <row r="350" spans="1:60" ht="63.75" hidden="1" customHeight="1" x14ac:dyDescent="0.2">
      <c r="A350" s="324">
        <v>114</v>
      </c>
      <c r="B350" s="324" t="s">
        <v>181</v>
      </c>
      <c r="C350" s="325" t="str">
        <f>+VLOOKUP(B350,$A$568:$B$606,2,0)</f>
        <v>SANDRA YAMILE CALVO CATAÑO</v>
      </c>
      <c r="D350" s="336" t="s">
        <v>165</v>
      </c>
      <c r="E350" s="325"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324" t="s">
        <v>265</v>
      </c>
      <c r="G350" s="203" t="s">
        <v>260</v>
      </c>
      <c r="H350" s="203" t="s">
        <v>37</v>
      </c>
      <c r="I350" s="127" t="s">
        <v>1591</v>
      </c>
      <c r="J350" s="324" t="s">
        <v>111</v>
      </c>
      <c r="K350" s="337" t="s">
        <v>1602</v>
      </c>
      <c r="L350" s="337" t="s">
        <v>1603</v>
      </c>
      <c r="M350" s="337" t="s">
        <v>1604</v>
      </c>
      <c r="N350" s="324" t="s">
        <v>127</v>
      </c>
      <c r="O350" s="332">
        <f t="shared" ref="O350" si="1559">IF(N350="ALTA",5,IF(N350="MEDIO ALTA",4,IF(N350="MEDIA",3,IF(N350="MEDIO BAJA",2,IF(N350="BAJA",1,0)))))</f>
        <v>1</v>
      </c>
      <c r="P350" s="324" t="s">
        <v>140</v>
      </c>
      <c r="Q350" s="332">
        <f t="shared" ref="Q350" si="1560">IF(P350="ALTO",5,IF(P350="MEDIO-ALTO",4,IF(P350="MEDIO",3,IF(P350="MEDIO-BAJO",2,IF(P350="BAJO",1,0)))))</f>
        <v>3</v>
      </c>
      <c r="R350" s="332">
        <f t="shared" ref="R350" si="1561">Q350*O350</f>
        <v>3</v>
      </c>
      <c r="S350" s="128" t="s">
        <v>315</v>
      </c>
      <c r="T350" s="129">
        <f t="shared" si="1506"/>
        <v>1</v>
      </c>
      <c r="U350" s="325">
        <f t="shared" ref="U350" si="1562">ROUND(AVERAGEIF(T350:T352,"&gt;0"),0)</f>
        <v>1</v>
      </c>
      <c r="V350" s="325">
        <f t="shared" ref="V350" si="1563">U350*0.6</f>
        <v>0.6</v>
      </c>
      <c r="W350" s="203" t="s">
        <v>1614</v>
      </c>
      <c r="X350" s="324">
        <f t="shared" ref="X350" si="1564">IF(S350="No_existen",5*$X$10,Y350*$X$10)</f>
        <v>0.15000000000000002</v>
      </c>
      <c r="Y350" s="329">
        <f t="shared" ref="Y350" si="1565">ROUND(AVERAGEIF(Z350:Z352,"&gt;0"),0)</f>
        <v>3</v>
      </c>
      <c r="Z350" s="206">
        <f t="shared" si="1511"/>
        <v>4</v>
      </c>
      <c r="AA350" s="203" t="s">
        <v>318</v>
      </c>
      <c r="AB350" s="203"/>
      <c r="AC350" s="329">
        <f t="shared" ref="AC350" si="1566">IF(S350="No_existen",5*$AC$10,AD350*$AC$10)</f>
        <v>0.15</v>
      </c>
      <c r="AD350" s="325">
        <f t="shared" ref="AD350" si="1567">ROUND(AVERAGEIF(AE350:AE352,"&gt;0"),0)</f>
        <v>1</v>
      </c>
      <c r="AE350" s="202">
        <f t="shared" si="1514"/>
        <v>1</v>
      </c>
      <c r="AF350" s="203" t="s">
        <v>295</v>
      </c>
      <c r="AG350" s="203" t="s">
        <v>1625</v>
      </c>
      <c r="AH350" s="329">
        <f t="shared" ref="AH350" si="1568">IF(S350="No_existen",5*$AH$10,AI350*$AH$10)</f>
        <v>0.1</v>
      </c>
      <c r="AI350" s="325">
        <f t="shared" ref="AI350" si="1569">ROUND(AVERAGEIF(AJ350:AJ352,"&gt;0"),0)</f>
        <v>1</v>
      </c>
      <c r="AJ350" s="202">
        <f t="shared" si="1517"/>
        <v>1</v>
      </c>
      <c r="AK350" s="203" t="s">
        <v>292</v>
      </c>
      <c r="AL350" s="203" t="s">
        <v>303</v>
      </c>
      <c r="AM350" s="329">
        <f t="shared" ref="AM350" si="1570">IF(S350="No_existen",5*$AM$10,AN350*$AM$10)</f>
        <v>0.30000000000000004</v>
      </c>
      <c r="AN350" s="325">
        <f t="shared" ref="AN350" si="1571">ROUND(AVERAGEIF(AO350:AO352,"&gt;0"),0)</f>
        <v>3</v>
      </c>
      <c r="AO350" s="202">
        <f t="shared" si="1520"/>
        <v>1</v>
      </c>
      <c r="AP350" s="203" t="s">
        <v>614</v>
      </c>
      <c r="AQ350" s="325">
        <f t="shared" ref="AQ350" si="1572">ROUND(AVERAGE(U350,Y350,AD350,AI350,AN350),0)</f>
        <v>2</v>
      </c>
      <c r="AR350" s="325" t="str">
        <f t="shared" ref="AR350" si="1573">IF(AQ350&lt;1.5,"FUERTE",IF(AND(AQ350&gt;=1.5,AQ350&lt;2.5),"ACEPTABLE",IF(AQ350&gt;=5,"INEXISTENTE","DÉBIL")))</f>
        <v>ACEPTABLE</v>
      </c>
      <c r="AS350" s="327">
        <f t="shared" ref="AS350" si="1574">IF(R350=0,0,ROUND((R350*AQ350),0))</f>
        <v>6</v>
      </c>
      <c r="AT350" s="327" t="str">
        <f t="shared" ref="AT350" si="1575">IF(AS350&gt;=36,"GRAVE", IF(AS350&lt;=10, "LEVE", "MODERADO"))</f>
        <v>LEVE</v>
      </c>
      <c r="AU350" s="337" t="s">
        <v>1628</v>
      </c>
      <c r="AV350" s="338">
        <v>0</v>
      </c>
      <c r="AW350" s="203" t="s">
        <v>89</v>
      </c>
      <c r="AX350" s="203"/>
      <c r="AY350" s="130"/>
      <c r="AZ350" s="131"/>
      <c r="BA350" s="207"/>
      <c r="BB350" s="145"/>
      <c r="BC350" s="145"/>
      <c r="BD350" s="145"/>
      <c r="BE350" s="145"/>
      <c r="BF350" s="145"/>
      <c r="BG350" s="145"/>
      <c r="BH350" s="145"/>
    </row>
    <row r="351" spans="1:60" ht="63.75" hidden="1" customHeight="1" x14ac:dyDescent="0.2">
      <c r="A351" s="324"/>
      <c r="B351" s="324"/>
      <c r="C351" s="325"/>
      <c r="D351" s="336"/>
      <c r="E351" s="325"/>
      <c r="F351" s="324"/>
      <c r="G351" s="203" t="s">
        <v>260</v>
      </c>
      <c r="H351" s="203" t="s">
        <v>35</v>
      </c>
      <c r="I351" s="127" t="s">
        <v>1592</v>
      </c>
      <c r="J351" s="324"/>
      <c r="K351" s="337"/>
      <c r="L351" s="337"/>
      <c r="M351" s="337"/>
      <c r="N351" s="324"/>
      <c r="O351" s="332"/>
      <c r="P351" s="324"/>
      <c r="Q351" s="332"/>
      <c r="R351" s="332"/>
      <c r="S351" s="128" t="s">
        <v>315</v>
      </c>
      <c r="T351" s="129">
        <f t="shared" si="1506"/>
        <v>1</v>
      </c>
      <c r="U351" s="325"/>
      <c r="V351" s="325"/>
      <c r="W351" s="203" t="s">
        <v>1615</v>
      </c>
      <c r="X351" s="324"/>
      <c r="Y351" s="329"/>
      <c r="Z351" s="206">
        <f t="shared" si="1511"/>
        <v>4</v>
      </c>
      <c r="AA351" s="203" t="s">
        <v>318</v>
      </c>
      <c r="AB351" s="203"/>
      <c r="AC351" s="329"/>
      <c r="AD351" s="325"/>
      <c r="AE351" s="202">
        <f t="shared" si="1514"/>
        <v>1</v>
      </c>
      <c r="AF351" s="203" t="s">
        <v>295</v>
      </c>
      <c r="AG351" s="203" t="s">
        <v>1625</v>
      </c>
      <c r="AH351" s="329"/>
      <c r="AI351" s="325"/>
      <c r="AJ351" s="202">
        <f t="shared" si="1517"/>
        <v>1</v>
      </c>
      <c r="AK351" s="203" t="s">
        <v>292</v>
      </c>
      <c r="AL351" s="203" t="s">
        <v>303</v>
      </c>
      <c r="AM351" s="329"/>
      <c r="AN351" s="325"/>
      <c r="AO351" s="202">
        <f t="shared" si="1520"/>
        <v>4</v>
      </c>
      <c r="AP351" s="203" t="s">
        <v>613</v>
      </c>
      <c r="AQ351" s="325"/>
      <c r="AR351" s="325"/>
      <c r="AS351" s="327"/>
      <c r="AT351" s="327"/>
      <c r="AU351" s="337"/>
      <c r="AV351" s="337"/>
      <c r="AW351" s="203" t="s">
        <v>89</v>
      </c>
      <c r="AX351" s="203"/>
      <c r="AY351" s="130"/>
      <c r="AZ351" s="131"/>
      <c r="BA351" s="207"/>
      <c r="BB351" s="145"/>
      <c r="BC351" s="145"/>
      <c r="BD351" s="145"/>
      <c r="BE351" s="145"/>
      <c r="BF351" s="145"/>
      <c r="BG351" s="145"/>
      <c r="BH351" s="145"/>
    </row>
    <row r="352" spans="1:60" ht="63.75" hidden="1" customHeight="1" x14ac:dyDescent="0.2">
      <c r="A352" s="324"/>
      <c r="B352" s="324"/>
      <c r="C352" s="325"/>
      <c r="D352" s="336"/>
      <c r="E352" s="325"/>
      <c r="F352" s="324"/>
      <c r="G352" s="203"/>
      <c r="H352" s="203"/>
      <c r="I352" s="127"/>
      <c r="J352" s="324"/>
      <c r="K352" s="337"/>
      <c r="L352" s="337"/>
      <c r="M352" s="337"/>
      <c r="N352" s="324"/>
      <c r="O352" s="332"/>
      <c r="P352" s="324"/>
      <c r="Q352" s="332"/>
      <c r="R352" s="332"/>
      <c r="S352" s="128" t="s">
        <v>315</v>
      </c>
      <c r="T352" s="129">
        <f t="shared" si="1506"/>
        <v>1</v>
      </c>
      <c r="U352" s="325"/>
      <c r="V352" s="325"/>
      <c r="W352" s="203" t="s">
        <v>1616</v>
      </c>
      <c r="X352" s="324"/>
      <c r="Y352" s="329"/>
      <c r="Z352" s="206">
        <f t="shared" si="1511"/>
        <v>1</v>
      </c>
      <c r="AA352" s="203" t="s">
        <v>320</v>
      </c>
      <c r="AB352" s="203" t="s">
        <v>1624</v>
      </c>
      <c r="AC352" s="329"/>
      <c r="AD352" s="325"/>
      <c r="AE352" s="202">
        <f t="shared" si="1514"/>
        <v>1</v>
      </c>
      <c r="AF352" s="203" t="s">
        <v>295</v>
      </c>
      <c r="AG352" s="203" t="s">
        <v>1626</v>
      </c>
      <c r="AH352" s="329"/>
      <c r="AI352" s="325"/>
      <c r="AJ352" s="202">
        <f t="shared" si="1517"/>
        <v>1</v>
      </c>
      <c r="AK352" s="203" t="s">
        <v>292</v>
      </c>
      <c r="AL352" s="203" t="s">
        <v>303</v>
      </c>
      <c r="AM352" s="329"/>
      <c r="AN352" s="325"/>
      <c r="AO352" s="202">
        <f t="shared" si="1520"/>
        <v>4</v>
      </c>
      <c r="AP352" s="203" t="s">
        <v>613</v>
      </c>
      <c r="AQ352" s="325"/>
      <c r="AR352" s="325"/>
      <c r="AS352" s="327"/>
      <c r="AT352" s="327"/>
      <c r="AU352" s="337"/>
      <c r="AV352" s="337"/>
      <c r="AW352" s="203" t="s">
        <v>89</v>
      </c>
      <c r="AX352" s="203"/>
      <c r="AY352" s="130"/>
      <c r="AZ352" s="131"/>
      <c r="BA352" s="207"/>
      <c r="BB352" s="145"/>
      <c r="BC352" s="145"/>
      <c r="BD352" s="145"/>
      <c r="BE352" s="145"/>
      <c r="BF352" s="145"/>
      <c r="BG352" s="145"/>
      <c r="BH352" s="145"/>
    </row>
    <row r="353" spans="1:60" ht="63.75" hidden="1" customHeight="1" x14ac:dyDescent="0.2">
      <c r="A353" s="324">
        <v>115</v>
      </c>
      <c r="B353" s="324" t="s">
        <v>181</v>
      </c>
      <c r="C353" s="325" t="str">
        <f>+VLOOKUP(B353,$A$568:$B$606,2,0)</f>
        <v>SANDRA YAMILE CALVO CATAÑO</v>
      </c>
      <c r="D353" s="336" t="s">
        <v>165</v>
      </c>
      <c r="E353" s="325"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324" t="s">
        <v>265</v>
      </c>
      <c r="G353" s="203" t="s">
        <v>261</v>
      </c>
      <c r="H353" s="203" t="s">
        <v>41</v>
      </c>
      <c r="I353" s="127" t="s">
        <v>1593</v>
      </c>
      <c r="J353" s="324" t="s">
        <v>105</v>
      </c>
      <c r="K353" s="324" t="s">
        <v>1605</v>
      </c>
      <c r="L353" s="324" t="s">
        <v>1606</v>
      </c>
      <c r="M353" s="324" t="s">
        <v>1607</v>
      </c>
      <c r="N353" s="324" t="s">
        <v>104</v>
      </c>
      <c r="O353" s="332">
        <f t="shared" ref="O353" si="1576">IF(N353="ALTA",5,IF(N353="MEDIO ALTA",4,IF(N353="MEDIA",3,IF(N353="MEDIO BAJA",2,IF(N353="BAJA",1,0)))))</f>
        <v>3</v>
      </c>
      <c r="P353" s="324" t="s">
        <v>208</v>
      </c>
      <c r="Q353" s="332">
        <f t="shared" ref="Q353" si="1577">IF(P353="ALTO",5,IF(P353="MEDIO-ALTO",4,IF(P353="MEDIO",3,IF(P353="MEDIO-BAJO",2,IF(P353="BAJO",1,0)))))</f>
        <v>2</v>
      </c>
      <c r="R353" s="332">
        <f t="shared" ref="R353" si="1578">Q353*O353</f>
        <v>6</v>
      </c>
      <c r="S353" s="128" t="s">
        <v>315</v>
      </c>
      <c r="T353" s="129">
        <f t="shared" si="1506"/>
        <v>1</v>
      </c>
      <c r="U353" s="325">
        <f t="shared" ref="U353" si="1579">ROUND(AVERAGEIF(T353:T355,"&gt;0"),0)</f>
        <v>1</v>
      </c>
      <c r="V353" s="325">
        <f t="shared" ref="V353" si="1580">U353*0.6</f>
        <v>0.6</v>
      </c>
      <c r="W353" s="203" t="s">
        <v>1617</v>
      </c>
      <c r="X353" s="324">
        <f t="shared" ref="X353" si="1581">IF(S353="No_existen",5*$X$10,Y353*$X$10)</f>
        <v>0.15000000000000002</v>
      </c>
      <c r="Y353" s="329">
        <f t="shared" ref="Y353" si="1582">ROUND(AVERAGEIF(Z353:Z355,"&gt;0"),0)</f>
        <v>3</v>
      </c>
      <c r="Z353" s="206">
        <f t="shared" si="1511"/>
        <v>2</v>
      </c>
      <c r="AA353" s="203" t="s">
        <v>319</v>
      </c>
      <c r="AB353" s="203"/>
      <c r="AC353" s="329">
        <f t="shared" ref="AC353" si="1583">IF(S353="No_existen",5*$AC$10,AD353*$AC$10)</f>
        <v>0.15</v>
      </c>
      <c r="AD353" s="325">
        <f t="shared" ref="AD353" si="1584">ROUND(AVERAGEIF(AE353:AE355,"&gt;0"),0)</f>
        <v>1</v>
      </c>
      <c r="AE353" s="202">
        <f t="shared" si="1514"/>
        <v>1</v>
      </c>
      <c r="AF353" s="203" t="s">
        <v>295</v>
      </c>
      <c r="AG353" s="203" t="s">
        <v>1627</v>
      </c>
      <c r="AH353" s="329">
        <f t="shared" ref="AH353" si="1585">IF(S353="No_existen",5*$AH$10,AI353*$AH$10)</f>
        <v>0.1</v>
      </c>
      <c r="AI353" s="325">
        <f t="shared" ref="AI353" si="1586">ROUND(AVERAGEIF(AJ353:AJ355,"&gt;0"),0)</f>
        <v>1</v>
      </c>
      <c r="AJ353" s="202">
        <f t="shared" si="1517"/>
        <v>1</v>
      </c>
      <c r="AK353" s="203" t="s">
        <v>292</v>
      </c>
      <c r="AL353" s="203" t="s">
        <v>299</v>
      </c>
      <c r="AM353" s="329">
        <f t="shared" ref="AM353" si="1587">IF(S353="No_existen",5*$AM$10,AN353*$AM$10)</f>
        <v>0.1</v>
      </c>
      <c r="AN353" s="325">
        <f t="shared" ref="AN353" si="1588">ROUND(AVERAGEIF(AO353:AO355,"&gt;0"),0)</f>
        <v>1</v>
      </c>
      <c r="AO353" s="202">
        <f t="shared" si="1520"/>
        <v>1</v>
      </c>
      <c r="AP353" s="203" t="s">
        <v>614</v>
      </c>
      <c r="AQ353" s="325">
        <f t="shared" ref="AQ353" si="1589">ROUND(AVERAGE(U353,Y353,AD353,AI353,AN353),0)</f>
        <v>1</v>
      </c>
      <c r="AR353" s="325" t="str">
        <f t="shared" ref="AR353" si="1590">IF(AQ353&lt;1.5,"FUERTE",IF(AND(AQ353&gt;=1.5,AQ353&lt;2.5),"ACEPTABLE",IF(AQ353&gt;=5,"INEXISTENTE","DÉBIL")))</f>
        <v>FUERTE</v>
      </c>
      <c r="AS353" s="327">
        <f t="shared" ref="AS353" si="1591">IF(R353=0,0,ROUND((R353*AQ353),0))</f>
        <v>6</v>
      </c>
      <c r="AT353" s="327" t="str">
        <f t="shared" ref="AT353" si="1592">IF(AS353&gt;=36,"GRAVE", IF(AS353&lt;=10, "LEVE", "MODERADO"))</f>
        <v>LEVE</v>
      </c>
      <c r="AU353" s="334" t="s">
        <v>1629</v>
      </c>
      <c r="AV353" s="335">
        <v>0.4</v>
      </c>
      <c r="AW353" s="203" t="s">
        <v>89</v>
      </c>
      <c r="AX353" s="203"/>
      <c r="AY353" s="130"/>
      <c r="AZ353" s="131"/>
      <c r="BA353" s="207"/>
      <c r="BB353" s="145"/>
      <c r="BC353" s="145"/>
      <c r="BD353" s="145"/>
      <c r="BE353" s="145"/>
      <c r="BF353" s="145"/>
      <c r="BG353" s="145"/>
      <c r="BH353" s="145"/>
    </row>
    <row r="354" spans="1:60" ht="63.75" hidden="1" customHeight="1" x14ac:dyDescent="0.2">
      <c r="A354" s="324"/>
      <c r="B354" s="324"/>
      <c r="C354" s="325"/>
      <c r="D354" s="336"/>
      <c r="E354" s="325"/>
      <c r="F354" s="324"/>
      <c r="G354" s="203" t="s">
        <v>260</v>
      </c>
      <c r="H354" s="203" t="s">
        <v>37</v>
      </c>
      <c r="I354" s="127" t="s">
        <v>1594</v>
      </c>
      <c r="J354" s="324"/>
      <c r="K354" s="324"/>
      <c r="L354" s="324"/>
      <c r="M354" s="324"/>
      <c r="N354" s="324"/>
      <c r="O354" s="332"/>
      <c r="P354" s="324"/>
      <c r="Q354" s="332"/>
      <c r="R354" s="332"/>
      <c r="S354" s="128" t="s">
        <v>315</v>
      </c>
      <c r="T354" s="129">
        <f t="shared" si="1506"/>
        <v>1</v>
      </c>
      <c r="U354" s="325"/>
      <c r="V354" s="325"/>
      <c r="W354" s="203" t="s">
        <v>1618</v>
      </c>
      <c r="X354" s="324"/>
      <c r="Y354" s="329"/>
      <c r="Z354" s="206">
        <f t="shared" si="1511"/>
        <v>4</v>
      </c>
      <c r="AA354" s="203" t="s">
        <v>318</v>
      </c>
      <c r="AB354" s="203"/>
      <c r="AC354" s="329"/>
      <c r="AD354" s="325"/>
      <c r="AE354" s="202">
        <f t="shared" si="1514"/>
        <v>1</v>
      </c>
      <c r="AF354" s="203" t="s">
        <v>295</v>
      </c>
      <c r="AG354" s="203" t="s">
        <v>1627</v>
      </c>
      <c r="AH354" s="329"/>
      <c r="AI354" s="325"/>
      <c r="AJ354" s="202">
        <f t="shared" si="1517"/>
        <v>1</v>
      </c>
      <c r="AK354" s="203" t="s">
        <v>292</v>
      </c>
      <c r="AL354" s="203" t="s">
        <v>299</v>
      </c>
      <c r="AM354" s="329"/>
      <c r="AN354" s="325"/>
      <c r="AO354" s="202">
        <f t="shared" si="1520"/>
        <v>1</v>
      </c>
      <c r="AP354" s="203" t="s">
        <v>614</v>
      </c>
      <c r="AQ354" s="325"/>
      <c r="AR354" s="325"/>
      <c r="AS354" s="327"/>
      <c r="AT354" s="327"/>
      <c r="AU354" s="334"/>
      <c r="AV354" s="334"/>
      <c r="AW354" s="203" t="s">
        <v>89</v>
      </c>
      <c r="AX354" s="203"/>
      <c r="AY354" s="130"/>
      <c r="AZ354" s="131"/>
      <c r="BA354" s="207"/>
      <c r="BB354" s="145"/>
      <c r="BC354" s="145"/>
      <c r="BD354" s="145"/>
      <c r="BE354" s="145"/>
      <c r="BF354" s="145"/>
      <c r="BG354" s="145"/>
      <c r="BH354" s="145"/>
    </row>
    <row r="355" spans="1:60" ht="63.75" hidden="1" customHeight="1" x14ac:dyDescent="0.2">
      <c r="A355" s="324"/>
      <c r="B355" s="324"/>
      <c r="C355" s="325"/>
      <c r="D355" s="336"/>
      <c r="E355" s="325"/>
      <c r="F355" s="324"/>
      <c r="G355" s="203" t="s">
        <v>260</v>
      </c>
      <c r="H355" s="203" t="s">
        <v>34</v>
      </c>
      <c r="I355" s="127" t="s">
        <v>1595</v>
      </c>
      <c r="J355" s="324"/>
      <c r="K355" s="324"/>
      <c r="L355" s="324"/>
      <c r="M355" s="324"/>
      <c r="N355" s="324"/>
      <c r="O355" s="332"/>
      <c r="P355" s="324"/>
      <c r="Q355" s="332"/>
      <c r="R355" s="332"/>
      <c r="S355" s="128" t="s">
        <v>315</v>
      </c>
      <c r="T355" s="129">
        <f t="shared" si="1506"/>
        <v>1</v>
      </c>
      <c r="U355" s="325"/>
      <c r="V355" s="325"/>
      <c r="W355" s="203" t="s">
        <v>1619</v>
      </c>
      <c r="X355" s="324"/>
      <c r="Y355" s="329"/>
      <c r="Z355" s="206">
        <f t="shared" si="1511"/>
        <v>2</v>
      </c>
      <c r="AA355" s="203" t="s">
        <v>319</v>
      </c>
      <c r="AB355" s="203"/>
      <c r="AC355" s="329"/>
      <c r="AD355" s="325"/>
      <c r="AE355" s="202">
        <f t="shared" si="1514"/>
        <v>1</v>
      </c>
      <c r="AF355" s="203" t="s">
        <v>295</v>
      </c>
      <c r="AG355" s="203" t="s">
        <v>1625</v>
      </c>
      <c r="AH355" s="329"/>
      <c r="AI355" s="325"/>
      <c r="AJ355" s="202">
        <f t="shared" si="1517"/>
        <v>1</v>
      </c>
      <c r="AK355" s="203" t="s">
        <v>292</v>
      </c>
      <c r="AL355" s="203" t="s">
        <v>307</v>
      </c>
      <c r="AM355" s="329"/>
      <c r="AN355" s="325"/>
      <c r="AO355" s="202">
        <f t="shared" si="1520"/>
        <v>1</v>
      </c>
      <c r="AP355" s="203" t="s">
        <v>614</v>
      </c>
      <c r="AQ355" s="325"/>
      <c r="AR355" s="325"/>
      <c r="AS355" s="327"/>
      <c r="AT355" s="327"/>
      <c r="AU355" s="334"/>
      <c r="AV355" s="334"/>
      <c r="AW355" s="203" t="s">
        <v>89</v>
      </c>
      <c r="AX355" s="203"/>
      <c r="AY355" s="130"/>
      <c r="AZ355" s="131"/>
      <c r="BA355" s="207"/>
      <c r="BB355" s="145"/>
      <c r="BC355" s="145"/>
      <c r="BD355" s="145"/>
      <c r="BE355" s="145"/>
      <c r="BF355" s="145"/>
      <c r="BG355" s="145"/>
      <c r="BH355" s="145"/>
    </row>
    <row r="356" spans="1:60" ht="63.75" hidden="1" customHeight="1" x14ac:dyDescent="0.2">
      <c r="A356" s="324">
        <v>116</v>
      </c>
      <c r="B356" s="324" t="s">
        <v>181</v>
      </c>
      <c r="C356" s="325" t="str">
        <f>+VLOOKUP(B356,$A$568:$B$606,2,0)</f>
        <v>SANDRA YAMILE CALVO CATAÑO</v>
      </c>
      <c r="D356" s="336" t="s">
        <v>165</v>
      </c>
      <c r="E356" s="325"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324" t="s">
        <v>265</v>
      </c>
      <c r="G356" s="203" t="s">
        <v>260</v>
      </c>
      <c r="H356" s="203" t="s">
        <v>37</v>
      </c>
      <c r="I356" s="209" t="s">
        <v>1596</v>
      </c>
      <c r="J356" s="324" t="s">
        <v>105</v>
      </c>
      <c r="K356" s="324" t="s">
        <v>1608</v>
      </c>
      <c r="L356" s="324" t="s">
        <v>1609</v>
      </c>
      <c r="M356" s="324" t="s">
        <v>1610</v>
      </c>
      <c r="N356" s="324" t="s">
        <v>127</v>
      </c>
      <c r="O356" s="332">
        <f t="shared" ref="O356" si="1593">IF(N356="ALTA",5,IF(N356="MEDIO ALTA",4,IF(N356="MEDIA",3,IF(N356="MEDIO BAJA",2,IF(N356="BAJA",1,0)))))</f>
        <v>1</v>
      </c>
      <c r="P356" s="324" t="s">
        <v>208</v>
      </c>
      <c r="Q356" s="332">
        <f t="shared" ref="Q356" si="1594">IF(P356="ALTO",5,IF(P356="MEDIO-ALTO",4,IF(P356="MEDIO",3,IF(P356="MEDIO-BAJO",2,IF(P356="BAJO",1,0)))))</f>
        <v>2</v>
      </c>
      <c r="R356" s="332">
        <f t="shared" ref="R356" si="1595">Q356*O356</f>
        <v>2</v>
      </c>
      <c r="S356" s="128" t="s">
        <v>315</v>
      </c>
      <c r="T356" s="129">
        <f t="shared" si="1506"/>
        <v>1</v>
      </c>
      <c r="U356" s="325">
        <f t="shared" ref="U356" si="1596">ROUND(AVERAGEIF(T356:T358,"&gt;0"),0)</f>
        <v>1</v>
      </c>
      <c r="V356" s="325">
        <f t="shared" ref="V356" si="1597">U356*0.6</f>
        <v>0.6</v>
      </c>
      <c r="W356" s="203" t="s">
        <v>1617</v>
      </c>
      <c r="X356" s="324">
        <f t="shared" ref="X356" si="1598">IF(S356="No_existen",5*$X$10,Y356*$X$10)</f>
        <v>0.15000000000000002</v>
      </c>
      <c r="Y356" s="329">
        <f t="shared" ref="Y356" si="1599">ROUND(AVERAGEIF(Z356:Z358,"&gt;0"),0)</f>
        <v>3</v>
      </c>
      <c r="Z356" s="206">
        <f t="shared" si="1511"/>
        <v>2</v>
      </c>
      <c r="AA356" s="203" t="s">
        <v>319</v>
      </c>
      <c r="AB356" s="203"/>
      <c r="AC356" s="329">
        <f t="shared" ref="AC356" si="1600">IF(S356="No_existen",5*$AC$10,AD356*$AC$10)</f>
        <v>0.15</v>
      </c>
      <c r="AD356" s="325">
        <f t="shared" ref="AD356" si="1601">ROUND(AVERAGEIF(AE356:AE358,"&gt;0"),0)</f>
        <v>1</v>
      </c>
      <c r="AE356" s="202">
        <f t="shared" si="1514"/>
        <v>1</v>
      </c>
      <c r="AF356" s="203" t="s">
        <v>295</v>
      </c>
      <c r="AG356" s="203" t="s">
        <v>1627</v>
      </c>
      <c r="AH356" s="329">
        <f t="shared" ref="AH356" si="1602">IF(S356="No_existen",5*$AH$10,AI356*$AH$10)</f>
        <v>0.1</v>
      </c>
      <c r="AI356" s="325">
        <f t="shared" ref="AI356" si="1603">ROUND(AVERAGEIF(AJ356:AJ358,"&gt;0"),0)</f>
        <v>1</v>
      </c>
      <c r="AJ356" s="202">
        <f t="shared" si="1517"/>
        <v>1</v>
      </c>
      <c r="AK356" s="203" t="s">
        <v>292</v>
      </c>
      <c r="AL356" s="203" t="s">
        <v>299</v>
      </c>
      <c r="AM356" s="329">
        <f t="shared" ref="AM356" si="1604">IF(S356="No_existen",5*$AM$10,AN356*$AM$10)</f>
        <v>0.2</v>
      </c>
      <c r="AN356" s="325">
        <f t="shared" ref="AN356" si="1605">ROUND(AVERAGEIF(AO356:AO358,"&gt;0"),0)</f>
        <v>2</v>
      </c>
      <c r="AO356" s="202">
        <f t="shared" si="1520"/>
        <v>1</v>
      </c>
      <c r="AP356" s="203" t="s">
        <v>614</v>
      </c>
      <c r="AQ356" s="325">
        <f t="shared" ref="AQ356" si="1606">ROUND(AVERAGE(U356,Y356,AD356,AI356,AN356),0)</f>
        <v>2</v>
      </c>
      <c r="AR356" s="325" t="str">
        <f t="shared" ref="AR356" si="1607">IF(AQ356&lt;1.5,"FUERTE",IF(AND(AQ356&gt;=1.5,AQ356&lt;2.5),"ACEPTABLE",IF(AQ356&gt;=5,"INEXISTENTE","DÉBIL")))</f>
        <v>ACEPTABLE</v>
      </c>
      <c r="AS356" s="327">
        <f t="shared" ref="AS356" si="1608">IF(R356=0,0,ROUND((R356*AQ356),0))</f>
        <v>4</v>
      </c>
      <c r="AT356" s="327" t="str">
        <f t="shared" ref="AT356" si="1609">IF(AS356&gt;=36,"GRAVE", IF(AS356&lt;=10, "LEVE", "MODERADO"))</f>
        <v>LEVE</v>
      </c>
      <c r="AU356" s="334" t="s">
        <v>1630</v>
      </c>
      <c r="AV356" s="335">
        <v>0.8</v>
      </c>
      <c r="AW356" s="203" t="s">
        <v>89</v>
      </c>
      <c r="AX356" s="203"/>
      <c r="AY356" s="130"/>
      <c r="AZ356" s="131"/>
      <c r="BA356" s="207"/>
      <c r="BB356" s="145"/>
      <c r="BC356" s="145"/>
      <c r="BD356" s="145"/>
      <c r="BE356" s="145"/>
      <c r="BF356" s="145"/>
      <c r="BG356" s="145"/>
      <c r="BH356" s="145"/>
    </row>
    <row r="357" spans="1:60" ht="63.75" hidden="1" customHeight="1" x14ac:dyDescent="0.2">
      <c r="A357" s="324"/>
      <c r="B357" s="324"/>
      <c r="C357" s="325"/>
      <c r="D357" s="336"/>
      <c r="E357" s="325"/>
      <c r="F357" s="324"/>
      <c r="G357" s="203" t="s">
        <v>260</v>
      </c>
      <c r="H357" s="203" t="s">
        <v>34</v>
      </c>
      <c r="I357" s="209" t="s">
        <v>1597</v>
      </c>
      <c r="J357" s="324"/>
      <c r="K357" s="324"/>
      <c r="L357" s="324"/>
      <c r="M357" s="324"/>
      <c r="N357" s="324"/>
      <c r="O357" s="332"/>
      <c r="P357" s="324"/>
      <c r="Q357" s="332"/>
      <c r="R357" s="332"/>
      <c r="S357" s="128" t="s">
        <v>315</v>
      </c>
      <c r="T357" s="129">
        <f t="shared" si="1506"/>
        <v>1</v>
      </c>
      <c r="U357" s="325"/>
      <c r="V357" s="325"/>
      <c r="W357" s="203" t="s">
        <v>1620</v>
      </c>
      <c r="X357" s="324"/>
      <c r="Y357" s="329"/>
      <c r="Z357" s="206">
        <f t="shared" si="1511"/>
        <v>4</v>
      </c>
      <c r="AA357" s="203" t="s">
        <v>318</v>
      </c>
      <c r="AB357" s="203"/>
      <c r="AC357" s="329"/>
      <c r="AD357" s="325"/>
      <c r="AE357" s="202">
        <f t="shared" si="1514"/>
        <v>1</v>
      </c>
      <c r="AF357" s="203" t="s">
        <v>295</v>
      </c>
      <c r="AG357" s="203" t="s">
        <v>1627</v>
      </c>
      <c r="AH357" s="329"/>
      <c r="AI357" s="325"/>
      <c r="AJ357" s="202">
        <f t="shared" si="1517"/>
        <v>1</v>
      </c>
      <c r="AK357" s="203" t="s">
        <v>292</v>
      </c>
      <c r="AL357" s="203" t="s">
        <v>299</v>
      </c>
      <c r="AM357" s="329"/>
      <c r="AN357" s="325"/>
      <c r="AO357" s="202">
        <f t="shared" si="1520"/>
        <v>1</v>
      </c>
      <c r="AP357" s="203" t="s">
        <v>614</v>
      </c>
      <c r="AQ357" s="325"/>
      <c r="AR357" s="325"/>
      <c r="AS357" s="327"/>
      <c r="AT357" s="327"/>
      <c r="AU357" s="334"/>
      <c r="AV357" s="334"/>
      <c r="AW357" s="203" t="s">
        <v>89</v>
      </c>
      <c r="AX357" s="203"/>
      <c r="AY357" s="130"/>
      <c r="AZ357" s="131"/>
      <c r="BA357" s="207"/>
      <c r="BB357" s="145"/>
      <c r="BC357" s="145"/>
      <c r="BD357" s="145"/>
      <c r="BE357" s="145"/>
      <c r="BF357" s="145"/>
      <c r="BG357" s="145"/>
      <c r="BH357" s="145"/>
    </row>
    <row r="358" spans="1:60" ht="63.75" hidden="1" customHeight="1" x14ac:dyDescent="0.2">
      <c r="A358" s="324"/>
      <c r="B358" s="324"/>
      <c r="C358" s="325"/>
      <c r="D358" s="336"/>
      <c r="E358" s="325"/>
      <c r="F358" s="324"/>
      <c r="G358" s="203" t="s">
        <v>261</v>
      </c>
      <c r="H358" s="203" t="s">
        <v>41</v>
      </c>
      <c r="I358" s="203" t="s">
        <v>1598</v>
      </c>
      <c r="J358" s="324"/>
      <c r="K358" s="324"/>
      <c r="L358" s="324"/>
      <c r="M358" s="324"/>
      <c r="N358" s="324"/>
      <c r="O358" s="332"/>
      <c r="P358" s="324"/>
      <c r="Q358" s="332"/>
      <c r="R358" s="332"/>
      <c r="S358" s="128" t="s">
        <v>315</v>
      </c>
      <c r="T358" s="129">
        <f t="shared" si="1506"/>
        <v>1</v>
      </c>
      <c r="U358" s="325"/>
      <c r="V358" s="325"/>
      <c r="W358" s="203" t="s">
        <v>1621</v>
      </c>
      <c r="X358" s="324"/>
      <c r="Y358" s="329"/>
      <c r="Z358" s="206">
        <f t="shared" si="1511"/>
        <v>2</v>
      </c>
      <c r="AA358" s="203" t="s">
        <v>319</v>
      </c>
      <c r="AB358" s="203"/>
      <c r="AC358" s="329"/>
      <c r="AD358" s="325"/>
      <c r="AE358" s="202">
        <f t="shared" si="1514"/>
        <v>1</v>
      </c>
      <c r="AF358" s="203" t="s">
        <v>295</v>
      </c>
      <c r="AG358" s="203" t="s">
        <v>1627</v>
      </c>
      <c r="AH358" s="329"/>
      <c r="AI358" s="325"/>
      <c r="AJ358" s="202">
        <f t="shared" si="1517"/>
        <v>1</v>
      </c>
      <c r="AK358" s="203" t="s">
        <v>292</v>
      </c>
      <c r="AL358" s="203" t="s">
        <v>303</v>
      </c>
      <c r="AM358" s="329"/>
      <c r="AN358" s="325"/>
      <c r="AO358" s="202">
        <f t="shared" si="1520"/>
        <v>4</v>
      </c>
      <c r="AP358" s="203" t="s">
        <v>613</v>
      </c>
      <c r="AQ358" s="325"/>
      <c r="AR358" s="325"/>
      <c r="AS358" s="327"/>
      <c r="AT358" s="327"/>
      <c r="AU358" s="334"/>
      <c r="AV358" s="334"/>
      <c r="AW358" s="203" t="s">
        <v>89</v>
      </c>
      <c r="AX358" s="203"/>
      <c r="AY358" s="130"/>
      <c r="AZ358" s="131"/>
      <c r="BA358" s="207"/>
      <c r="BB358" s="145"/>
      <c r="BC358" s="145"/>
      <c r="BD358" s="145"/>
      <c r="BE358" s="145"/>
      <c r="BF358" s="145"/>
      <c r="BG358" s="145"/>
      <c r="BH358" s="145"/>
    </row>
    <row r="359" spans="1:60" ht="63.75" hidden="1" customHeight="1" x14ac:dyDescent="0.2">
      <c r="A359" s="324">
        <v>117</v>
      </c>
      <c r="B359" s="324" t="s">
        <v>181</v>
      </c>
      <c r="C359" s="325" t="str">
        <f>+VLOOKUP(B359,$A$568:$B$606,2,0)</f>
        <v>SANDRA YAMILE CALVO CATAÑO</v>
      </c>
      <c r="D359" s="336" t="s">
        <v>165</v>
      </c>
      <c r="E359" s="325"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324" t="s">
        <v>265</v>
      </c>
      <c r="G359" s="203" t="s">
        <v>260</v>
      </c>
      <c r="H359" s="203" t="s">
        <v>34</v>
      </c>
      <c r="I359" s="127" t="s">
        <v>1599</v>
      </c>
      <c r="J359" s="324" t="s">
        <v>142</v>
      </c>
      <c r="K359" s="337" t="s">
        <v>1611</v>
      </c>
      <c r="L359" s="337" t="s">
        <v>1612</v>
      </c>
      <c r="M359" s="337" t="s">
        <v>1613</v>
      </c>
      <c r="N359" s="324" t="s">
        <v>127</v>
      </c>
      <c r="O359" s="332">
        <f t="shared" ref="O359" si="1610">IF(N359="ALTA",5,IF(N359="MEDIO ALTA",4,IF(N359="MEDIA",3,IF(N359="MEDIO BAJA",2,IF(N359="BAJA",1,0)))))</f>
        <v>1</v>
      </c>
      <c r="P359" s="324" t="s">
        <v>209</v>
      </c>
      <c r="Q359" s="332">
        <f t="shared" ref="Q359" si="1611">IF(P359="ALTO",5,IF(P359="MEDIO-ALTO",4,IF(P359="MEDIO",3,IF(P359="MEDIO-BAJO",2,IF(P359="BAJO",1,0)))))</f>
        <v>4</v>
      </c>
      <c r="R359" s="332">
        <f t="shared" ref="R359" si="1612">Q359*O359</f>
        <v>4</v>
      </c>
      <c r="S359" s="128" t="s">
        <v>315</v>
      </c>
      <c r="T359" s="129">
        <f t="shared" si="1506"/>
        <v>1</v>
      </c>
      <c r="U359" s="325">
        <f t="shared" ref="U359" si="1613">ROUND(AVERAGEIF(T359:T361,"&gt;0"),0)</f>
        <v>1</v>
      </c>
      <c r="V359" s="325">
        <f t="shared" ref="V359" si="1614">U359*0.6</f>
        <v>0.6</v>
      </c>
      <c r="W359" s="203" t="s">
        <v>1622</v>
      </c>
      <c r="X359" s="324">
        <f t="shared" ref="X359" si="1615">IF(S359="No_existen",5*$X$10,Y359*$X$10)</f>
        <v>0.2</v>
      </c>
      <c r="Y359" s="329">
        <f t="shared" ref="Y359" si="1616">ROUND(AVERAGEIF(Z359:Z361,"&gt;0"),0)</f>
        <v>4</v>
      </c>
      <c r="Z359" s="206">
        <f t="shared" si="1511"/>
        <v>4</v>
      </c>
      <c r="AA359" s="203" t="s">
        <v>318</v>
      </c>
      <c r="AB359" s="203"/>
      <c r="AC359" s="329">
        <f t="shared" ref="AC359" si="1617">IF(S359="No_existen",5*$AC$10,AD359*$AC$10)</f>
        <v>0.15</v>
      </c>
      <c r="AD359" s="325">
        <f t="shared" ref="AD359" si="1618">ROUND(AVERAGEIF(AE359:AE361,"&gt;0"),0)</f>
        <v>1</v>
      </c>
      <c r="AE359" s="202">
        <f t="shared" si="1514"/>
        <v>1</v>
      </c>
      <c r="AF359" s="203" t="s">
        <v>295</v>
      </c>
      <c r="AG359" s="203" t="s">
        <v>1627</v>
      </c>
      <c r="AH359" s="329">
        <f t="shared" ref="AH359" si="1619">IF(S359="No_existen",5*$AH$10,AI359*$AH$10)</f>
        <v>0.1</v>
      </c>
      <c r="AI359" s="325">
        <f t="shared" ref="AI359" si="1620">ROUND(AVERAGEIF(AJ359:AJ361,"&gt;0"),0)</f>
        <v>1</v>
      </c>
      <c r="AJ359" s="202">
        <f t="shared" si="1517"/>
        <v>1</v>
      </c>
      <c r="AK359" s="203" t="s">
        <v>292</v>
      </c>
      <c r="AL359" s="203" t="s">
        <v>303</v>
      </c>
      <c r="AM359" s="329">
        <f t="shared" ref="AM359" si="1621">IF(S359="No_existen",5*$AM$10,AN359*$AM$10)</f>
        <v>0.1</v>
      </c>
      <c r="AN359" s="325">
        <f t="shared" ref="AN359" si="1622">ROUND(AVERAGEIF(AO359:AO361,"&gt;0"),0)</f>
        <v>1</v>
      </c>
      <c r="AO359" s="202">
        <f t="shared" si="1520"/>
        <v>1</v>
      </c>
      <c r="AP359" s="203" t="s">
        <v>614</v>
      </c>
      <c r="AQ359" s="325">
        <f t="shared" ref="AQ359" si="1623">ROUND(AVERAGE(U359,Y359,AD359,AI359,AN359),0)</f>
        <v>2</v>
      </c>
      <c r="AR359" s="325" t="str">
        <f t="shared" ref="AR359" si="1624">IF(AQ359&lt;1.5,"FUERTE",IF(AND(AQ359&gt;=1.5,AQ359&lt;2.5),"ACEPTABLE",IF(AQ359&gt;=5,"INEXISTENTE","DÉBIL")))</f>
        <v>ACEPTABLE</v>
      </c>
      <c r="AS359" s="327">
        <f t="shared" ref="AS359" si="1625">IF(R359=0,0,ROUND((R359*AQ359),0))</f>
        <v>8</v>
      </c>
      <c r="AT359" s="327" t="str">
        <f t="shared" ref="AT359" si="1626">IF(AS359&gt;=36,"GRAVE", IF(AS359&lt;=10, "LEVE", "MODERADO"))</f>
        <v>LEVE</v>
      </c>
      <c r="AU359" s="334" t="s">
        <v>1631</v>
      </c>
      <c r="AV359" s="334">
        <v>0</v>
      </c>
      <c r="AW359" s="203" t="s">
        <v>89</v>
      </c>
      <c r="AX359" s="203"/>
      <c r="AY359" s="130"/>
      <c r="AZ359" s="131"/>
      <c r="BA359" s="207"/>
      <c r="BB359" s="145"/>
      <c r="BC359" s="145"/>
      <c r="BD359" s="145"/>
      <c r="BE359" s="145"/>
      <c r="BF359" s="145"/>
      <c r="BG359" s="145"/>
      <c r="BH359" s="145"/>
    </row>
    <row r="360" spans="1:60" ht="63.75" hidden="1" customHeight="1" x14ac:dyDescent="0.2">
      <c r="A360" s="324"/>
      <c r="B360" s="324"/>
      <c r="C360" s="325"/>
      <c r="D360" s="336"/>
      <c r="E360" s="325"/>
      <c r="F360" s="324"/>
      <c r="G360" s="203" t="s">
        <v>261</v>
      </c>
      <c r="H360" s="203" t="s">
        <v>39</v>
      </c>
      <c r="I360" s="127" t="s">
        <v>1600</v>
      </c>
      <c r="J360" s="324"/>
      <c r="K360" s="337"/>
      <c r="L360" s="337"/>
      <c r="M360" s="337"/>
      <c r="N360" s="324"/>
      <c r="O360" s="332"/>
      <c r="P360" s="324"/>
      <c r="Q360" s="332"/>
      <c r="R360" s="332"/>
      <c r="S360" s="128" t="s">
        <v>315</v>
      </c>
      <c r="T360" s="129">
        <f t="shared" si="1506"/>
        <v>1</v>
      </c>
      <c r="U360" s="325"/>
      <c r="V360" s="325"/>
      <c r="W360" s="203" t="s">
        <v>1623</v>
      </c>
      <c r="X360" s="324"/>
      <c r="Y360" s="329"/>
      <c r="Z360" s="206">
        <f t="shared" si="1511"/>
        <v>4</v>
      </c>
      <c r="AA360" s="203" t="s">
        <v>318</v>
      </c>
      <c r="AB360" s="203"/>
      <c r="AC360" s="329"/>
      <c r="AD360" s="325"/>
      <c r="AE360" s="202">
        <f t="shared" si="1514"/>
        <v>1</v>
      </c>
      <c r="AF360" s="203" t="s">
        <v>295</v>
      </c>
      <c r="AG360" s="203" t="s">
        <v>1625</v>
      </c>
      <c r="AH360" s="329"/>
      <c r="AI360" s="325"/>
      <c r="AJ360" s="202">
        <f t="shared" si="1517"/>
        <v>1</v>
      </c>
      <c r="AK360" s="203" t="s">
        <v>292</v>
      </c>
      <c r="AL360" s="203" t="s">
        <v>303</v>
      </c>
      <c r="AM360" s="329"/>
      <c r="AN360" s="325"/>
      <c r="AO360" s="202">
        <f t="shared" si="1520"/>
        <v>1</v>
      </c>
      <c r="AP360" s="203" t="s">
        <v>614</v>
      </c>
      <c r="AQ360" s="325"/>
      <c r="AR360" s="325"/>
      <c r="AS360" s="327"/>
      <c r="AT360" s="327"/>
      <c r="AU360" s="334"/>
      <c r="AV360" s="334"/>
      <c r="AW360" s="203" t="s">
        <v>89</v>
      </c>
      <c r="AX360" s="203"/>
      <c r="AY360" s="130"/>
      <c r="AZ360" s="131"/>
      <c r="BA360" s="207"/>
      <c r="BB360" s="145"/>
      <c r="BC360" s="145"/>
      <c r="BD360" s="145"/>
      <c r="BE360" s="145"/>
      <c r="BF360" s="145"/>
      <c r="BG360" s="145"/>
      <c r="BH360" s="145"/>
    </row>
    <row r="361" spans="1:60" ht="63.75" hidden="1" customHeight="1" x14ac:dyDescent="0.2">
      <c r="A361" s="324"/>
      <c r="B361" s="324"/>
      <c r="C361" s="325"/>
      <c r="D361" s="336"/>
      <c r="E361" s="325"/>
      <c r="F361" s="324"/>
      <c r="G361" s="203" t="s">
        <v>260</v>
      </c>
      <c r="H361" s="203" t="s">
        <v>34</v>
      </c>
      <c r="I361" s="127" t="s">
        <v>1601</v>
      </c>
      <c r="J361" s="324"/>
      <c r="K361" s="337"/>
      <c r="L361" s="337"/>
      <c r="M361" s="337"/>
      <c r="N361" s="324"/>
      <c r="O361" s="332"/>
      <c r="P361" s="324"/>
      <c r="Q361" s="332"/>
      <c r="R361" s="332"/>
      <c r="S361" s="128"/>
      <c r="T361" s="129">
        <f t="shared" si="1506"/>
        <v>0</v>
      </c>
      <c r="U361" s="325"/>
      <c r="V361" s="325"/>
      <c r="W361" s="203"/>
      <c r="X361" s="324"/>
      <c r="Y361" s="329"/>
      <c r="Z361" s="206">
        <f t="shared" si="1511"/>
        <v>0</v>
      </c>
      <c r="AA361" s="203"/>
      <c r="AB361" s="203"/>
      <c r="AC361" s="329"/>
      <c r="AD361" s="325"/>
      <c r="AE361" s="202">
        <f t="shared" si="1514"/>
        <v>0</v>
      </c>
      <c r="AF361" s="203"/>
      <c r="AG361" s="203"/>
      <c r="AH361" s="329"/>
      <c r="AI361" s="325"/>
      <c r="AJ361" s="202">
        <f t="shared" si="1517"/>
        <v>0</v>
      </c>
      <c r="AK361" s="203"/>
      <c r="AL361" s="203"/>
      <c r="AM361" s="329"/>
      <c r="AN361" s="325"/>
      <c r="AO361" s="202">
        <f t="shared" si="1520"/>
        <v>0</v>
      </c>
      <c r="AP361" s="203"/>
      <c r="AQ361" s="325"/>
      <c r="AR361" s="325"/>
      <c r="AS361" s="327"/>
      <c r="AT361" s="327"/>
      <c r="AU361" s="334"/>
      <c r="AV361" s="334"/>
      <c r="AW361" s="203" t="s">
        <v>89</v>
      </c>
      <c r="AX361" s="203"/>
      <c r="AY361" s="130"/>
      <c r="AZ361" s="131"/>
      <c r="BA361" s="207"/>
      <c r="BB361" s="145"/>
      <c r="BC361" s="145"/>
      <c r="BD361" s="145"/>
      <c r="BE361" s="145"/>
      <c r="BF361" s="145"/>
      <c r="BG361" s="145"/>
      <c r="BH361" s="145"/>
    </row>
    <row r="362" spans="1:60" ht="63.75" hidden="1" customHeight="1" x14ac:dyDescent="0.2">
      <c r="A362" s="324">
        <v>118</v>
      </c>
      <c r="B362" s="324" t="s">
        <v>450</v>
      </c>
      <c r="C362" s="325" t="str">
        <f>+VLOOKUP(B362,$A$568:$B$606,2,0)</f>
        <v>YETSIKA NATALIA VILLA MONTES</v>
      </c>
      <c r="D362" s="336" t="s">
        <v>150</v>
      </c>
      <c r="E362" s="325"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324" t="s">
        <v>265</v>
      </c>
      <c r="G362" s="203" t="s">
        <v>260</v>
      </c>
      <c r="H362" s="203" t="s">
        <v>37</v>
      </c>
      <c r="I362" s="127" t="s">
        <v>1632</v>
      </c>
      <c r="J362" s="324" t="s">
        <v>113</v>
      </c>
      <c r="K362" s="337" t="s">
        <v>1639</v>
      </c>
      <c r="L362" s="337" t="s">
        <v>1640</v>
      </c>
      <c r="M362" s="337" t="s">
        <v>1641</v>
      </c>
      <c r="N362" s="324" t="s">
        <v>127</v>
      </c>
      <c r="O362" s="332">
        <f t="shared" ref="O362" si="1627">IF(N362="ALTA",5,IF(N362="MEDIO ALTA",4,IF(N362="MEDIA",3,IF(N362="MEDIO BAJA",2,IF(N362="BAJA",1,0)))))</f>
        <v>1</v>
      </c>
      <c r="P362" s="324" t="s">
        <v>139</v>
      </c>
      <c r="Q362" s="332">
        <f t="shared" ref="Q362" si="1628">IF(P362="ALTO",5,IF(P362="MEDIO-ALTO",4,IF(P362="MEDIO",3,IF(P362="MEDIO-BAJO",2,IF(P362="BAJO",1,0)))))</f>
        <v>5</v>
      </c>
      <c r="R362" s="332">
        <f t="shared" ref="R362" si="1629">Q362*O362</f>
        <v>5</v>
      </c>
      <c r="S362" s="128" t="s">
        <v>315</v>
      </c>
      <c r="T362" s="129">
        <f t="shared" si="1506"/>
        <v>1</v>
      </c>
      <c r="U362" s="325">
        <f t="shared" ref="U362" si="1630">ROUND(AVERAGEIF(T362:T364,"&gt;0"),0)</f>
        <v>1</v>
      </c>
      <c r="V362" s="325">
        <f t="shared" ref="V362" si="1631">U362*0.6</f>
        <v>0.6</v>
      </c>
      <c r="W362" s="203" t="s">
        <v>1648</v>
      </c>
      <c r="X362" s="324">
        <f t="shared" ref="X362" si="1632">IF(S362="No_existen",5*$X$10,Y362*$X$10)</f>
        <v>0.2</v>
      </c>
      <c r="Y362" s="329">
        <f t="shared" ref="Y362" si="1633">ROUND(AVERAGEIF(Z362:Z364,"&gt;0"),0)</f>
        <v>4</v>
      </c>
      <c r="Z362" s="206">
        <f t="shared" si="1511"/>
        <v>4</v>
      </c>
      <c r="AA362" s="203" t="s">
        <v>318</v>
      </c>
      <c r="AB362" s="203"/>
      <c r="AC362" s="329">
        <f t="shared" ref="AC362" si="1634">IF(S362="No_existen",5*$AC$10,AD362*$AC$10)</f>
        <v>0.15</v>
      </c>
      <c r="AD362" s="325">
        <f t="shared" ref="AD362" si="1635">ROUND(AVERAGEIF(AE362:AE364,"&gt;0"),0)</f>
        <v>1</v>
      </c>
      <c r="AE362" s="202">
        <f t="shared" si="1514"/>
        <v>1</v>
      </c>
      <c r="AF362" s="203" t="s">
        <v>295</v>
      </c>
      <c r="AG362" s="203" t="s">
        <v>1657</v>
      </c>
      <c r="AH362" s="329">
        <f t="shared" ref="AH362" si="1636">IF(S362="No_existen",5*$AH$10,AI362*$AH$10)</f>
        <v>0.1</v>
      </c>
      <c r="AI362" s="325">
        <f t="shared" ref="AI362" si="1637">ROUND(AVERAGEIF(AJ362:AJ364,"&gt;0"),0)</f>
        <v>1</v>
      </c>
      <c r="AJ362" s="202">
        <f t="shared" si="1517"/>
        <v>1</v>
      </c>
      <c r="AK362" s="203" t="s">
        <v>292</v>
      </c>
      <c r="AL362" s="203" t="s">
        <v>299</v>
      </c>
      <c r="AM362" s="329">
        <f t="shared" ref="AM362" si="1638">IF(S362="No_existen",5*$AM$10,AN362*$AM$10)</f>
        <v>0.1</v>
      </c>
      <c r="AN362" s="325">
        <f t="shared" ref="AN362" si="1639">ROUND(AVERAGEIF(AO362:AO364,"&gt;0"),0)</f>
        <v>1</v>
      </c>
      <c r="AO362" s="202">
        <f t="shared" si="1520"/>
        <v>1</v>
      </c>
      <c r="AP362" s="203" t="s">
        <v>614</v>
      </c>
      <c r="AQ362" s="325">
        <f t="shared" ref="AQ362" si="1640">ROUND(AVERAGE(U362,Y362,AD362,AI362,AN362),0)</f>
        <v>2</v>
      </c>
      <c r="AR362" s="325" t="str">
        <f t="shared" ref="AR362" si="1641">IF(AQ362&lt;1.5,"FUERTE",IF(AND(AQ362&gt;=1.5,AQ362&lt;2.5),"ACEPTABLE",IF(AQ362&gt;=5,"INEXISTENTE","DÉBIL")))</f>
        <v>ACEPTABLE</v>
      </c>
      <c r="AS362" s="327">
        <f t="shared" ref="AS362" si="1642">IF(R362=0,0,ROUND((R362*AQ362),0))</f>
        <v>10</v>
      </c>
      <c r="AT362" s="327"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324"/>
      <c r="B363" s="324"/>
      <c r="C363" s="325"/>
      <c r="D363" s="336"/>
      <c r="E363" s="325"/>
      <c r="F363" s="324"/>
      <c r="G363" s="203" t="s">
        <v>260</v>
      </c>
      <c r="H363" s="203" t="s">
        <v>35</v>
      </c>
      <c r="I363" s="127" t="s">
        <v>1633</v>
      </c>
      <c r="J363" s="324"/>
      <c r="K363" s="337"/>
      <c r="L363" s="337"/>
      <c r="M363" s="337"/>
      <c r="N363" s="324"/>
      <c r="O363" s="332"/>
      <c r="P363" s="324"/>
      <c r="Q363" s="332"/>
      <c r="R363" s="332"/>
      <c r="S363" s="128" t="s">
        <v>315</v>
      </c>
      <c r="T363" s="129">
        <f t="shared" si="1506"/>
        <v>1</v>
      </c>
      <c r="U363" s="325"/>
      <c r="V363" s="325"/>
      <c r="W363" s="203" t="s">
        <v>1649</v>
      </c>
      <c r="X363" s="324"/>
      <c r="Y363" s="329"/>
      <c r="Z363" s="206">
        <f t="shared" si="1511"/>
        <v>4</v>
      </c>
      <c r="AA363" s="203" t="s">
        <v>318</v>
      </c>
      <c r="AB363" s="203"/>
      <c r="AC363" s="329"/>
      <c r="AD363" s="325"/>
      <c r="AE363" s="202">
        <f t="shared" si="1514"/>
        <v>1</v>
      </c>
      <c r="AF363" s="203" t="s">
        <v>295</v>
      </c>
      <c r="AG363" s="203" t="s">
        <v>1658</v>
      </c>
      <c r="AH363" s="329"/>
      <c r="AI363" s="325"/>
      <c r="AJ363" s="202">
        <f t="shared" si="1517"/>
        <v>1</v>
      </c>
      <c r="AK363" s="203" t="s">
        <v>292</v>
      </c>
      <c r="AL363" s="203" t="s">
        <v>300</v>
      </c>
      <c r="AM363" s="329"/>
      <c r="AN363" s="325"/>
      <c r="AO363" s="202">
        <f t="shared" si="1520"/>
        <v>1</v>
      </c>
      <c r="AP363" s="203" t="s">
        <v>614</v>
      </c>
      <c r="AQ363" s="325"/>
      <c r="AR363" s="325"/>
      <c r="AS363" s="327"/>
      <c r="AT363" s="327"/>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324"/>
      <c r="B364" s="324"/>
      <c r="C364" s="325"/>
      <c r="D364" s="336"/>
      <c r="E364" s="325"/>
      <c r="F364" s="324"/>
      <c r="G364" s="203" t="s">
        <v>261</v>
      </c>
      <c r="H364" s="203" t="s">
        <v>225</v>
      </c>
      <c r="I364" s="127" t="s">
        <v>1634</v>
      </c>
      <c r="J364" s="324"/>
      <c r="K364" s="337"/>
      <c r="L364" s="337"/>
      <c r="M364" s="337"/>
      <c r="N364" s="324"/>
      <c r="O364" s="332"/>
      <c r="P364" s="324"/>
      <c r="Q364" s="332"/>
      <c r="R364" s="332"/>
      <c r="S364" s="128" t="s">
        <v>315</v>
      </c>
      <c r="T364" s="129">
        <f t="shared" si="1506"/>
        <v>1</v>
      </c>
      <c r="U364" s="325"/>
      <c r="V364" s="325"/>
      <c r="W364" s="203" t="s">
        <v>1650</v>
      </c>
      <c r="X364" s="324"/>
      <c r="Y364" s="329"/>
      <c r="Z364" s="206">
        <f t="shared" si="1511"/>
        <v>4</v>
      </c>
      <c r="AA364" s="203" t="s">
        <v>318</v>
      </c>
      <c r="AB364" s="203"/>
      <c r="AC364" s="329"/>
      <c r="AD364" s="325"/>
      <c r="AE364" s="202">
        <f t="shared" si="1514"/>
        <v>1</v>
      </c>
      <c r="AF364" s="203" t="s">
        <v>295</v>
      </c>
      <c r="AG364" s="203" t="s">
        <v>1659</v>
      </c>
      <c r="AH364" s="329"/>
      <c r="AI364" s="325"/>
      <c r="AJ364" s="202">
        <f t="shared" si="1517"/>
        <v>1</v>
      </c>
      <c r="AK364" s="203" t="s">
        <v>292</v>
      </c>
      <c r="AL364" s="203" t="s">
        <v>300</v>
      </c>
      <c r="AM364" s="329"/>
      <c r="AN364" s="325"/>
      <c r="AO364" s="202">
        <f t="shared" si="1520"/>
        <v>1</v>
      </c>
      <c r="AP364" s="203" t="s">
        <v>614</v>
      </c>
      <c r="AQ364" s="325"/>
      <c r="AR364" s="325"/>
      <c r="AS364" s="327"/>
      <c r="AT364" s="327"/>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324">
        <v>119</v>
      </c>
      <c r="B365" s="324" t="s">
        <v>450</v>
      </c>
      <c r="C365" s="325" t="str">
        <f>+VLOOKUP(B365,$A$568:$B$606,2,0)</f>
        <v>YETSIKA NATALIA VILLA MONTES</v>
      </c>
      <c r="D365" s="336" t="s">
        <v>150</v>
      </c>
      <c r="E365" s="325"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324" t="s">
        <v>265</v>
      </c>
      <c r="G365" s="203" t="s">
        <v>260</v>
      </c>
      <c r="H365" s="203" t="s">
        <v>37</v>
      </c>
      <c r="I365" s="127" t="s">
        <v>1635</v>
      </c>
      <c r="J365" s="324" t="s">
        <v>111</v>
      </c>
      <c r="K365" s="337" t="s">
        <v>1642</v>
      </c>
      <c r="L365" s="337" t="s">
        <v>1643</v>
      </c>
      <c r="M365" s="337" t="s">
        <v>1644</v>
      </c>
      <c r="N365" s="324" t="s">
        <v>145</v>
      </c>
      <c r="O365" s="332">
        <f t="shared" ref="O365" si="1644">IF(N365="ALTA",5,IF(N365="MEDIO ALTA",4,IF(N365="MEDIA",3,IF(N365="MEDIO BAJA",2,IF(N365="BAJA",1,0)))))</f>
        <v>5</v>
      </c>
      <c r="P365" s="324" t="s">
        <v>139</v>
      </c>
      <c r="Q365" s="332">
        <f t="shared" ref="Q365" si="1645">IF(P365="ALTO",5,IF(P365="MEDIO-ALTO",4,IF(P365="MEDIO",3,IF(P365="MEDIO-BAJO",2,IF(P365="BAJO",1,0)))))</f>
        <v>5</v>
      </c>
      <c r="R365" s="332">
        <f t="shared" ref="R365" si="1646">Q365*O365</f>
        <v>25</v>
      </c>
      <c r="S365" s="128" t="s">
        <v>315</v>
      </c>
      <c r="T365" s="129">
        <f t="shared" si="1506"/>
        <v>1</v>
      </c>
      <c r="U365" s="325">
        <f t="shared" ref="U365" si="1647">ROUND(AVERAGEIF(T365:T367,"&gt;0"),0)</f>
        <v>1</v>
      </c>
      <c r="V365" s="325">
        <f t="shared" ref="V365" si="1648">U365*0.6</f>
        <v>0.6</v>
      </c>
      <c r="W365" s="203" t="s">
        <v>1651</v>
      </c>
      <c r="X365" s="324">
        <f t="shared" ref="X365" si="1649">IF(S365="No_existen",5*$X$10,Y365*$X$10)</f>
        <v>0.15000000000000002</v>
      </c>
      <c r="Y365" s="329">
        <f t="shared" ref="Y365" si="1650">ROUND(AVERAGEIF(Z365:Z367,"&gt;0"),0)</f>
        <v>3</v>
      </c>
      <c r="Z365" s="206">
        <f t="shared" si="1511"/>
        <v>2</v>
      </c>
      <c r="AA365" s="203" t="s">
        <v>319</v>
      </c>
      <c r="AB365" s="203"/>
      <c r="AC365" s="329">
        <f t="shared" ref="AC365" si="1651">IF(S365="No_existen",5*$AC$10,AD365*$AC$10)</f>
        <v>0.15</v>
      </c>
      <c r="AD365" s="325">
        <f t="shared" ref="AD365" si="1652">ROUND(AVERAGEIF(AE365:AE367,"&gt;0"),0)</f>
        <v>1</v>
      </c>
      <c r="AE365" s="202">
        <f t="shared" si="1514"/>
        <v>1</v>
      </c>
      <c r="AF365" s="203" t="s">
        <v>295</v>
      </c>
      <c r="AG365" s="203" t="s">
        <v>1660</v>
      </c>
      <c r="AH365" s="329">
        <f t="shared" ref="AH365" si="1653">IF(S365="No_existen",5*$AH$10,AI365*$AH$10)</f>
        <v>0.1</v>
      </c>
      <c r="AI365" s="325">
        <f t="shared" ref="AI365" si="1654">ROUND(AVERAGEIF(AJ365:AJ367,"&gt;0"),0)</f>
        <v>1</v>
      </c>
      <c r="AJ365" s="202">
        <f t="shared" si="1517"/>
        <v>1</v>
      </c>
      <c r="AK365" s="203" t="s">
        <v>292</v>
      </c>
      <c r="AL365" s="203" t="s">
        <v>299</v>
      </c>
      <c r="AM365" s="329">
        <f t="shared" ref="AM365" si="1655">IF(S365="No_existen",5*$AM$10,AN365*$AM$10)</f>
        <v>0.1</v>
      </c>
      <c r="AN365" s="325">
        <f t="shared" ref="AN365" si="1656">ROUND(AVERAGEIF(AO365:AO367,"&gt;0"),0)</f>
        <v>1</v>
      </c>
      <c r="AO365" s="202">
        <f t="shared" si="1520"/>
        <v>1</v>
      </c>
      <c r="AP365" s="203" t="s">
        <v>614</v>
      </c>
      <c r="AQ365" s="325">
        <f t="shared" ref="AQ365" si="1657">ROUND(AVERAGE(U365,Y365,AD365,AI365,AN365),0)</f>
        <v>1</v>
      </c>
      <c r="AR365" s="325" t="str">
        <f t="shared" ref="AR365" si="1658">IF(AQ365&lt;1.5,"FUERTE",IF(AND(AQ365&gt;=1.5,AQ365&lt;2.5),"ACEPTABLE",IF(AQ365&gt;=5,"INEXISTENTE","DÉBIL")))</f>
        <v>FUERTE</v>
      </c>
      <c r="AS365" s="327">
        <f t="shared" ref="AS365" si="1659">IF(R365=0,0,ROUND((R365*AQ365),0))</f>
        <v>25</v>
      </c>
      <c r="AT365" s="327" t="str">
        <f t="shared" ref="AT365" si="1660">IF(AS365&gt;=36,"GRAVE", IF(AS365&lt;=10, "LEVE", "MODERADO"))</f>
        <v>MODERADO</v>
      </c>
      <c r="AU365" s="324" t="s">
        <v>1668</v>
      </c>
      <c r="AV365" s="324">
        <v>0.8</v>
      </c>
      <c r="AW365" s="203" t="s">
        <v>92</v>
      </c>
      <c r="AX365" s="203"/>
      <c r="AY365" s="130"/>
      <c r="AZ365" s="131"/>
      <c r="BA365" s="207"/>
      <c r="BB365" s="145"/>
      <c r="BC365" s="145"/>
      <c r="BD365" s="145"/>
      <c r="BE365" s="145"/>
      <c r="BF365" s="145"/>
      <c r="BG365" s="145"/>
      <c r="BH365" s="145"/>
    </row>
    <row r="366" spans="1:60" ht="63.75" hidden="1" customHeight="1" x14ac:dyDescent="0.2">
      <c r="A366" s="324"/>
      <c r="B366" s="324"/>
      <c r="C366" s="325"/>
      <c r="D366" s="336"/>
      <c r="E366" s="325"/>
      <c r="F366" s="324"/>
      <c r="G366" s="203" t="s">
        <v>261</v>
      </c>
      <c r="H366" s="203" t="s">
        <v>40</v>
      </c>
      <c r="I366" s="127" t="s">
        <v>1636</v>
      </c>
      <c r="J366" s="324"/>
      <c r="K366" s="337"/>
      <c r="L366" s="337"/>
      <c r="M366" s="337"/>
      <c r="N366" s="324"/>
      <c r="O366" s="332"/>
      <c r="P366" s="324"/>
      <c r="Q366" s="332"/>
      <c r="R366" s="332"/>
      <c r="S366" s="128" t="s">
        <v>315</v>
      </c>
      <c r="T366" s="129">
        <f t="shared" si="1506"/>
        <v>1</v>
      </c>
      <c r="U366" s="325"/>
      <c r="V366" s="325"/>
      <c r="W366" s="203" t="s">
        <v>1652</v>
      </c>
      <c r="X366" s="324"/>
      <c r="Y366" s="329"/>
      <c r="Z366" s="206">
        <f t="shared" si="1511"/>
        <v>4</v>
      </c>
      <c r="AA366" s="203" t="s">
        <v>318</v>
      </c>
      <c r="AB366" s="203"/>
      <c r="AC366" s="329"/>
      <c r="AD366" s="325"/>
      <c r="AE366" s="202">
        <f t="shared" si="1514"/>
        <v>1</v>
      </c>
      <c r="AF366" s="203" t="s">
        <v>295</v>
      </c>
      <c r="AG366" s="203" t="s">
        <v>1661</v>
      </c>
      <c r="AH366" s="329"/>
      <c r="AI366" s="325"/>
      <c r="AJ366" s="202">
        <f t="shared" si="1517"/>
        <v>1</v>
      </c>
      <c r="AK366" s="203" t="s">
        <v>292</v>
      </c>
      <c r="AL366" s="203" t="s">
        <v>300</v>
      </c>
      <c r="AM366" s="329"/>
      <c r="AN366" s="325"/>
      <c r="AO366" s="202">
        <f t="shared" si="1520"/>
        <v>1</v>
      </c>
      <c r="AP366" s="203" t="s">
        <v>614</v>
      </c>
      <c r="AQ366" s="325"/>
      <c r="AR366" s="325"/>
      <c r="AS366" s="327"/>
      <c r="AT366" s="327"/>
      <c r="AU366" s="324"/>
      <c r="AV366" s="324"/>
      <c r="AW366" s="203" t="s">
        <v>92</v>
      </c>
      <c r="AX366" s="203"/>
      <c r="AY366" s="130"/>
      <c r="AZ366" s="131"/>
      <c r="BA366" s="207"/>
      <c r="BB366" s="145"/>
      <c r="BC366" s="145"/>
      <c r="BD366" s="145"/>
      <c r="BE366" s="145"/>
      <c r="BF366" s="145"/>
      <c r="BG366" s="145"/>
      <c r="BH366" s="145"/>
    </row>
    <row r="367" spans="1:60" ht="63.75" hidden="1" customHeight="1" x14ac:dyDescent="0.2">
      <c r="A367" s="324"/>
      <c r="B367" s="324"/>
      <c r="C367" s="325"/>
      <c r="D367" s="336"/>
      <c r="E367" s="325"/>
      <c r="F367" s="324"/>
      <c r="G367" s="203"/>
      <c r="H367" s="203"/>
      <c r="I367" s="127"/>
      <c r="J367" s="324"/>
      <c r="K367" s="337"/>
      <c r="L367" s="337"/>
      <c r="M367" s="337"/>
      <c r="N367" s="324"/>
      <c r="O367" s="332"/>
      <c r="P367" s="324"/>
      <c r="Q367" s="332"/>
      <c r="R367" s="332"/>
      <c r="S367" s="128" t="s">
        <v>315</v>
      </c>
      <c r="T367" s="129">
        <f t="shared" si="1506"/>
        <v>1</v>
      </c>
      <c r="U367" s="325"/>
      <c r="V367" s="325"/>
      <c r="W367" s="203" t="s">
        <v>1653</v>
      </c>
      <c r="X367" s="324"/>
      <c r="Y367" s="329"/>
      <c r="Z367" s="206">
        <f t="shared" si="1511"/>
        <v>4</v>
      </c>
      <c r="AA367" s="203" t="s">
        <v>318</v>
      </c>
      <c r="AB367" s="203"/>
      <c r="AC367" s="329"/>
      <c r="AD367" s="325"/>
      <c r="AE367" s="202">
        <f t="shared" si="1514"/>
        <v>1</v>
      </c>
      <c r="AF367" s="203" t="s">
        <v>295</v>
      </c>
      <c r="AG367" s="203" t="s">
        <v>1660</v>
      </c>
      <c r="AH367" s="329"/>
      <c r="AI367" s="325"/>
      <c r="AJ367" s="202">
        <f t="shared" si="1517"/>
        <v>1</v>
      </c>
      <c r="AK367" s="203" t="s">
        <v>292</v>
      </c>
      <c r="AL367" s="203" t="s">
        <v>300</v>
      </c>
      <c r="AM367" s="329"/>
      <c r="AN367" s="325"/>
      <c r="AO367" s="202">
        <f t="shared" si="1520"/>
        <v>1</v>
      </c>
      <c r="AP367" s="203" t="s">
        <v>614</v>
      </c>
      <c r="AQ367" s="325"/>
      <c r="AR367" s="325"/>
      <c r="AS367" s="327"/>
      <c r="AT367" s="327"/>
      <c r="AU367" s="324"/>
      <c r="AV367" s="324"/>
      <c r="AW367" s="203"/>
      <c r="AX367" s="203"/>
      <c r="AY367" s="130"/>
      <c r="AZ367" s="131"/>
      <c r="BA367" s="207"/>
      <c r="BB367" s="145"/>
      <c r="BC367" s="145"/>
      <c r="BD367" s="145"/>
      <c r="BE367" s="145"/>
      <c r="BF367" s="145"/>
      <c r="BG367" s="145"/>
      <c r="BH367" s="145"/>
    </row>
    <row r="368" spans="1:60" ht="63.75" hidden="1" customHeight="1" x14ac:dyDescent="0.2">
      <c r="A368" s="324">
        <v>120</v>
      </c>
      <c r="B368" s="324" t="s">
        <v>450</v>
      </c>
      <c r="C368" s="325" t="str">
        <f>+VLOOKUP(B368,$A$568:$B$606,2,0)</f>
        <v>YETSIKA NATALIA VILLA MONTES</v>
      </c>
      <c r="D368" s="336" t="s">
        <v>150</v>
      </c>
      <c r="E368" s="325"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324" t="s">
        <v>264</v>
      </c>
      <c r="G368" s="203" t="s">
        <v>260</v>
      </c>
      <c r="H368" s="203" t="s">
        <v>35</v>
      </c>
      <c r="I368" s="127" t="s">
        <v>1637</v>
      </c>
      <c r="J368" s="324" t="s">
        <v>142</v>
      </c>
      <c r="K368" s="337" t="s">
        <v>1645</v>
      </c>
      <c r="L368" s="337" t="s">
        <v>1646</v>
      </c>
      <c r="M368" s="337" t="s">
        <v>1647</v>
      </c>
      <c r="N368" s="324" t="s">
        <v>127</v>
      </c>
      <c r="O368" s="332">
        <f t="shared" ref="O368" si="1661">IF(N368="ALTA",5,IF(N368="MEDIO ALTA",4,IF(N368="MEDIA",3,IF(N368="MEDIO BAJA",2,IF(N368="BAJA",1,0)))))</f>
        <v>1</v>
      </c>
      <c r="P368" s="324" t="s">
        <v>139</v>
      </c>
      <c r="Q368" s="332">
        <f t="shared" ref="Q368" si="1662">IF(P368="ALTO",5,IF(P368="MEDIO-ALTO",4,IF(P368="MEDIO",3,IF(P368="MEDIO-BAJO",2,IF(P368="BAJO",1,0)))))</f>
        <v>5</v>
      </c>
      <c r="R368" s="332">
        <f t="shared" ref="R368" si="1663">Q368*O368</f>
        <v>5</v>
      </c>
      <c r="S368" s="128" t="s">
        <v>315</v>
      </c>
      <c r="T368" s="129">
        <f t="shared" si="1506"/>
        <v>1</v>
      </c>
      <c r="U368" s="325">
        <f t="shared" ref="U368" si="1664">ROUND(AVERAGEIF(T368:T370,"&gt;0"),0)</f>
        <v>1</v>
      </c>
      <c r="V368" s="325">
        <f t="shared" ref="V368" si="1665">U368*0.6</f>
        <v>0.6</v>
      </c>
      <c r="W368" s="203" t="s">
        <v>1654</v>
      </c>
      <c r="X368" s="324">
        <f t="shared" ref="X368" si="1666">IF(S368="No_existen",5*$X$10,Y368*$X$10)</f>
        <v>0.15000000000000002</v>
      </c>
      <c r="Y368" s="329">
        <f t="shared" ref="Y368" si="1667">ROUND(AVERAGEIF(Z368:Z370,"&gt;0"),0)</f>
        <v>3</v>
      </c>
      <c r="Z368" s="206">
        <f t="shared" si="1511"/>
        <v>2</v>
      </c>
      <c r="AA368" s="203" t="s">
        <v>319</v>
      </c>
      <c r="AB368" s="203"/>
      <c r="AC368" s="329">
        <f t="shared" ref="AC368" si="1668">IF(S368="No_existen",5*$AC$10,AD368*$AC$10)</f>
        <v>0.15</v>
      </c>
      <c r="AD368" s="325">
        <f t="shared" ref="AD368" si="1669">ROUND(AVERAGEIF(AE368:AE370,"&gt;0"),0)</f>
        <v>1</v>
      </c>
      <c r="AE368" s="202">
        <f t="shared" si="1514"/>
        <v>1</v>
      </c>
      <c r="AF368" s="203" t="s">
        <v>295</v>
      </c>
      <c r="AG368" s="203" t="s">
        <v>1662</v>
      </c>
      <c r="AH368" s="329">
        <f t="shared" ref="AH368" si="1670">IF(S368="No_existen",5*$AH$10,AI368*$AH$10)</f>
        <v>0.1</v>
      </c>
      <c r="AI368" s="325">
        <f t="shared" ref="AI368" si="1671">ROUND(AVERAGEIF(AJ368:AJ370,"&gt;0"),0)</f>
        <v>1</v>
      </c>
      <c r="AJ368" s="202">
        <f t="shared" si="1517"/>
        <v>1</v>
      </c>
      <c r="AK368" s="203" t="s">
        <v>292</v>
      </c>
      <c r="AL368" s="203" t="s">
        <v>301</v>
      </c>
      <c r="AM368" s="329">
        <f t="shared" ref="AM368" si="1672">IF(S368="No_existen",5*$AM$10,AN368*$AM$10)</f>
        <v>0.1</v>
      </c>
      <c r="AN368" s="325">
        <f t="shared" ref="AN368" si="1673">ROUND(AVERAGEIF(AO368:AO370,"&gt;0"),0)</f>
        <v>1</v>
      </c>
      <c r="AO368" s="202">
        <f t="shared" si="1520"/>
        <v>1</v>
      </c>
      <c r="AP368" s="203" t="s">
        <v>614</v>
      </c>
      <c r="AQ368" s="325">
        <f t="shared" ref="AQ368" si="1674">ROUND(AVERAGE(U368,Y368,AD368,AI368,AN368),0)</f>
        <v>1</v>
      </c>
      <c r="AR368" s="325" t="str">
        <f t="shared" ref="AR368" si="1675">IF(AQ368&lt;1.5,"FUERTE",IF(AND(AQ368&gt;=1.5,AQ368&lt;2.5),"ACEPTABLE",IF(AQ368&gt;=5,"INEXISTENTE","DÉBIL")))</f>
        <v>FUERTE</v>
      </c>
      <c r="AS368" s="327">
        <f t="shared" ref="AS368" si="1676">IF(R368=0,0,ROUND((R368*AQ368),0))</f>
        <v>5</v>
      </c>
      <c r="AT368" s="327" t="str">
        <f t="shared" ref="AT368" si="1677">IF(AS368&gt;=36,"GRAVE", IF(AS368&lt;=10, "LEVE", "MODERADO"))</f>
        <v>LEVE</v>
      </c>
      <c r="AU368" s="324" t="s">
        <v>1669</v>
      </c>
      <c r="AV368" s="324">
        <v>0</v>
      </c>
      <c r="AW368" s="203" t="s">
        <v>89</v>
      </c>
      <c r="AX368" s="203"/>
      <c r="AY368" s="130"/>
      <c r="AZ368" s="131"/>
      <c r="BA368" s="207"/>
      <c r="BB368" s="145"/>
      <c r="BC368" s="145"/>
      <c r="BD368" s="145"/>
      <c r="BE368" s="145"/>
      <c r="BF368" s="145"/>
      <c r="BG368" s="145"/>
      <c r="BH368" s="145"/>
    </row>
    <row r="369" spans="1:60" ht="63.75" hidden="1" customHeight="1" x14ac:dyDescent="0.2">
      <c r="A369" s="324"/>
      <c r="B369" s="324"/>
      <c r="C369" s="325"/>
      <c r="D369" s="336"/>
      <c r="E369" s="325"/>
      <c r="F369" s="324"/>
      <c r="G369" s="203" t="s">
        <v>260</v>
      </c>
      <c r="H369" s="203" t="s">
        <v>37</v>
      </c>
      <c r="I369" s="127" t="s">
        <v>1638</v>
      </c>
      <c r="J369" s="324"/>
      <c r="K369" s="337"/>
      <c r="L369" s="337"/>
      <c r="M369" s="337"/>
      <c r="N369" s="324"/>
      <c r="O369" s="332"/>
      <c r="P369" s="324"/>
      <c r="Q369" s="332"/>
      <c r="R369" s="332"/>
      <c r="S369" s="128" t="s">
        <v>315</v>
      </c>
      <c r="T369" s="129">
        <f t="shared" si="1506"/>
        <v>1</v>
      </c>
      <c r="U369" s="325"/>
      <c r="V369" s="325"/>
      <c r="W369" s="203" t="s">
        <v>1655</v>
      </c>
      <c r="X369" s="324"/>
      <c r="Y369" s="329"/>
      <c r="Z369" s="206">
        <f t="shared" si="1511"/>
        <v>4</v>
      </c>
      <c r="AA369" s="203" t="s">
        <v>318</v>
      </c>
      <c r="AB369" s="203"/>
      <c r="AC369" s="329"/>
      <c r="AD369" s="325"/>
      <c r="AE369" s="202">
        <f t="shared" si="1514"/>
        <v>1</v>
      </c>
      <c r="AF369" s="203" t="s">
        <v>295</v>
      </c>
      <c r="AG369" s="203" t="s">
        <v>1663</v>
      </c>
      <c r="AH369" s="329"/>
      <c r="AI369" s="325"/>
      <c r="AJ369" s="202">
        <f t="shared" si="1517"/>
        <v>1</v>
      </c>
      <c r="AK369" s="203" t="s">
        <v>292</v>
      </c>
      <c r="AL369" s="203" t="s">
        <v>301</v>
      </c>
      <c r="AM369" s="329"/>
      <c r="AN369" s="325"/>
      <c r="AO369" s="202">
        <f t="shared" si="1520"/>
        <v>1</v>
      </c>
      <c r="AP369" s="203" t="s">
        <v>614</v>
      </c>
      <c r="AQ369" s="325"/>
      <c r="AR369" s="325"/>
      <c r="AS369" s="327"/>
      <c r="AT369" s="327"/>
      <c r="AU369" s="324"/>
      <c r="AV369" s="324"/>
      <c r="AW369" s="203" t="s">
        <v>89</v>
      </c>
      <c r="AX369" s="203"/>
      <c r="AY369" s="130"/>
      <c r="AZ369" s="131"/>
      <c r="BA369" s="207"/>
      <c r="BB369" s="145"/>
      <c r="BC369" s="145"/>
      <c r="BD369" s="145"/>
      <c r="BE369" s="145"/>
      <c r="BF369" s="145"/>
      <c r="BG369" s="145"/>
      <c r="BH369" s="145"/>
    </row>
    <row r="370" spans="1:60" ht="63.75" hidden="1" customHeight="1" x14ac:dyDescent="0.2">
      <c r="A370" s="324"/>
      <c r="B370" s="324"/>
      <c r="C370" s="325"/>
      <c r="D370" s="336"/>
      <c r="E370" s="325"/>
      <c r="F370" s="324"/>
      <c r="G370" s="203"/>
      <c r="H370" s="203"/>
      <c r="I370" s="127"/>
      <c r="J370" s="324"/>
      <c r="K370" s="337"/>
      <c r="L370" s="337"/>
      <c r="M370" s="337"/>
      <c r="N370" s="324"/>
      <c r="O370" s="332"/>
      <c r="P370" s="324"/>
      <c r="Q370" s="332"/>
      <c r="R370" s="332"/>
      <c r="S370" s="128" t="s">
        <v>315</v>
      </c>
      <c r="T370" s="129">
        <f t="shared" si="1506"/>
        <v>1</v>
      </c>
      <c r="U370" s="325"/>
      <c r="V370" s="325"/>
      <c r="W370" s="203" t="s">
        <v>1656</v>
      </c>
      <c r="X370" s="324"/>
      <c r="Y370" s="329"/>
      <c r="Z370" s="206">
        <f t="shared" si="1511"/>
        <v>2</v>
      </c>
      <c r="AA370" s="203" t="s">
        <v>319</v>
      </c>
      <c r="AB370" s="203"/>
      <c r="AC370" s="329"/>
      <c r="AD370" s="325"/>
      <c r="AE370" s="202">
        <f t="shared" si="1514"/>
        <v>1</v>
      </c>
      <c r="AF370" s="203" t="s">
        <v>295</v>
      </c>
      <c r="AG370" s="203" t="s">
        <v>1664</v>
      </c>
      <c r="AH370" s="329"/>
      <c r="AI370" s="325"/>
      <c r="AJ370" s="202">
        <f t="shared" si="1517"/>
        <v>1</v>
      </c>
      <c r="AK370" s="203" t="s">
        <v>292</v>
      </c>
      <c r="AL370" s="203" t="s">
        <v>301</v>
      </c>
      <c r="AM370" s="329"/>
      <c r="AN370" s="325"/>
      <c r="AO370" s="202">
        <f t="shared" si="1520"/>
        <v>1</v>
      </c>
      <c r="AP370" s="203" t="s">
        <v>614</v>
      </c>
      <c r="AQ370" s="325"/>
      <c r="AR370" s="325"/>
      <c r="AS370" s="327"/>
      <c r="AT370" s="327"/>
      <c r="AU370" s="324"/>
      <c r="AV370" s="324"/>
      <c r="AW370" s="203" t="s">
        <v>89</v>
      </c>
      <c r="AX370" s="203"/>
      <c r="AY370" s="130"/>
      <c r="AZ370" s="131"/>
      <c r="BA370" s="207"/>
      <c r="BB370" s="145"/>
      <c r="BC370" s="145"/>
      <c r="BD370" s="145"/>
      <c r="BE370" s="145"/>
      <c r="BF370" s="145"/>
      <c r="BG370" s="145"/>
      <c r="BH370" s="145"/>
    </row>
    <row r="371" spans="1:60" ht="63.75" hidden="1" customHeight="1" x14ac:dyDescent="0.2">
      <c r="A371" s="324">
        <v>121</v>
      </c>
      <c r="B371" s="324" t="s">
        <v>179</v>
      </c>
      <c r="C371" s="325" t="str">
        <f>+VLOOKUP(B371,$A$568:$B$606,2,0)</f>
        <v>CARLOS FERNANDO CASTAÑO MONTOYA</v>
      </c>
      <c r="D371" s="336" t="s">
        <v>162</v>
      </c>
      <c r="E371" s="325"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324" t="s">
        <v>264</v>
      </c>
      <c r="G371" s="203" t="s">
        <v>261</v>
      </c>
      <c r="H371" s="203" t="s">
        <v>41</v>
      </c>
      <c r="I371" s="209" t="s">
        <v>1670</v>
      </c>
      <c r="J371" s="324" t="s">
        <v>111</v>
      </c>
      <c r="K371" s="337" t="s">
        <v>1678</v>
      </c>
      <c r="L371" s="337" t="s">
        <v>1679</v>
      </c>
      <c r="M371" s="337" t="s">
        <v>1680</v>
      </c>
      <c r="N371" s="324" t="s">
        <v>104</v>
      </c>
      <c r="O371" s="332">
        <f t="shared" ref="O371" si="1678">IF(N371="ALTA",5,IF(N371="MEDIO ALTA",4,IF(N371="MEDIA",3,IF(N371="MEDIO BAJA",2,IF(N371="BAJA",1,0)))))</f>
        <v>3</v>
      </c>
      <c r="P371" s="324" t="s">
        <v>208</v>
      </c>
      <c r="Q371" s="332">
        <f t="shared" ref="Q371" si="1679">IF(P371="ALTO",5,IF(P371="MEDIO-ALTO",4,IF(P371="MEDIO",3,IF(P371="MEDIO-BAJO",2,IF(P371="BAJO",1,0)))))</f>
        <v>2</v>
      </c>
      <c r="R371" s="332">
        <f t="shared" ref="R371" si="1680">Q371*O371</f>
        <v>6</v>
      </c>
      <c r="S371" s="128" t="s">
        <v>386</v>
      </c>
      <c r="T371" s="129">
        <f t="shared" si="1506"/>
        <v>4</v>
      </c>
      <c r="U371" s="325">
        <f t="shared" ref="U371" si="1681">ROUND(AVERAGEIF(T371:T373,"&gt;0"),0)</f>
        <v>4</v>
      </c>
      <c r="V371" s="325">
        <f t="shared" ref="V371" si="1682">U371*0.6</f>
        <v>2.4</v>
      </c>
      <c r="W371" s="167" t="s">
        <v>1694</v>
      </c>
      <c r="X371" s="324">
        <f t="shared" ref="X371" si="1683">IF(S371="No_existen",5*$X$10,Y371*$X$10)</f>
        <v>0.2</v>
      </c>
      <c r="Y371" s="329">
        <f t="shared" ref="Y371" si="1684">ROUND(AVERAGEIF(Z371:Z373,"&gt;0"),0)</f>
        <v>4</v>
      </c>
      <c r="Z371" s="206">
        <f t="shared" si="1511"/>
        <v>4</v>
      </c>
      <c r="AA371" s="203" t="s">
        <v>318</v>
      </c>
      <c r="AB371" s="203"/>
      <c r="AC371" s="329">
        <f t="shared" ref="AC371" si="1685">IF(S371="No_existen",5*$AC$10,AD371*$AC$10)</f>
        <v>0.15</v>
      </c>
      <c r="AD371" s="325">
        <f t="shared" ref="AD371" si="1686">ROUND(AVERAGEIF(AE371:AE373,"&gt;0"),0)</f>
        <v>1</v>
      </c>
      <c r="AE371" s="202">
        <f t="shared" si="1514"/>
        <v>1</v>
      </c>
      <c r="AF371" s="203" t="s">
        <v>295</v>
      </c>
      <c r="AG371" s="203" t="s">
        <v>1706</v>
      </c>
      <c r="AH371" s="329">
        <f t="shared" ref="AH371" si="1687">IF(S371="No_existen",5*$AH$10,AI371*$AH$10)</f>
        <v>0.1</v>
      </c>
      <c r="AI371" s="325">
        <f t="shared" ref="AI371" si="1688">ROUND(AVERAGEIF(AJ371:AJ373,"&gt;0"),0)</f>
        <v>1</v>
      </c>
      <c r="AJ371" s="202">
        <f t="shared" si="1517"/>
        <v>1</v>
      </c>
      <c r="AK371" s="203" t="s">
        <v>292</v>
      </c>
      <c r="AL371" s="203" t="s">
        <v>307</v>
      </c>
      <c r="AM371" s="329">
        <f t="shared" ref="AM371" si="1689">IF(S371="No_existen",5*$AM$10,AN371*$AM$10)</f>
        <v>0.1</v>
      </c>
      <c r="AN371" s="325">
        <f t="shared" ref="AN371" si="1690">ROUND(AVERAGEIF(AO371:AO373,"&gt;0"),0)</f>
        <v>1</v>
      </c>
      <c r="AO371" s="202">
        <f t="shared" si="1520"/>
        <v>1</v>
      </c>
      <c r="AP371" s="203" t="s">
        <v>614</v>
      </c>
      <c r="AQ371" s="325">
        <f t="shared" ref="AQ371" si="1691">ROUND(AVERAGE(U371,Y371,AD371,AI371,AN371),0)</f>
        <v>2</v>
      </c>
      <c r="AR371" s="325" t="str">
        <f t="shared" ref="AR371" si="1692">IF(AQ371&lt;1.5,"FUERTE",IF(AND(AQ371&gt;=1.5,AQ371&lt;2.5),"ACEPTABLE",IF(AQ371&gt;=5,"INEXISTENTE","DÉBIL")))</f>
        <v>ACEPTABLE</v>
      </c>
      <c r="AS371" s="327">
        <f t="shared" ref="AS371" si="1693">IF(R371=0,0,ROUND((R371*AQ371),0))</f>
        <v>12</v>
      </c>
      <c r="AT371" s="327" t="str">
        <f t="shared" ref="AT371" si="1694">IF(AS371&gt;=36,"GRAVE", IF(AS371&lt;=10, "LEVE", "MODERADO"))</f>
        <v>MODERADO</v>
      </c>
      <c r="AU371" s="337" t="s">
        <v>1714</v>
      </c>
      <c r="AV371" s="338">
        <v>1</v>
      </c>
      <c r="AW371" s="203" t="s">
        <v>90</v>
      </c>
      <c r="AX371" s="273" t="s">
        <v>2870</v>
      </c>
      <c r="AY371" s="289">
        <v>45657</v>
      </c>
      <c r="AZ371" s="131"/>
      <c r="BA371" s="207"/>
      <c r="BB371" s="145"/>
      <c r="BC371" s="145"/>
      <c r="BD371" s="145"/>
      <c r="BE371" s="145"/>
      <c r="BF371" s="145"/>
      <c r="BG371" s="145"/>
      <c r="BH371" s="145"/>
    </row>
    <row r="372" spans="1:60" ht="63.75" hidden="1" customHeight="1" x14ac:dyDescent="0.2">
      <c r="A372" s="324"/>
      <c r="B372" s="324"/>
      <c r="C372" s="325"/>
      <c r="D372" s="336"/>
      <c r="E372" s="325"/>
      <c r="F372" s="324"/>
      <c r="G372" s="203"/>
      <c r="H372" s="203"/>
      <c r="I372" s="209"/>
      <c r="J372" s="324"/>
      <c r="K372" s="337"/>
      <c r="L372" s="337"/>
      <c r="M372" s="337"/>
      <c r="N372" s="324"/>
      <c r="O372" s="332"/>
      <c r="P372" s="324"/>
      <c r="Q372" s="332"/>
      <c r="R372" s="332"/>
      <c r="S372" s="128"/>
      <c r="T372" s="129">
        <f t="shared" si="1506"/>
        <v>0</v>
      </c>
      <c r="U372" s="325"/>
      <c r="V372" s="325"/>
      <c r="W372" s="167"/>
      <c r="X372" s="324"/>
      <c r="Y372" s="329"/>
      <c r="Z372" s="206">
        <f t="shared" si="1511"/>
        <v>0</v>
      </c>
      <c r="AA372" s="203"/>
      <c r="AB372" s="203"/>
      <c r="AC372" s="329"/>
      <c r="AD372" s="325"/>
      <c r="AE372" s="202">
        <f t="shared" si="1514"/>
        <v>0</v>
      </c>
      <c r="AF372" s="203"/>
      <c r="AG372" s="203"/>
      <c r="AH372" s="329"/>
      <c r="AI372" s="325"/>
      <c r="AJ372" s="202">
        <f t="shared" si="1517"/>
        <v>0</v>
      </c>
      <c r="AK372" s="203"/>
      <c r="AL372" s="203"/>
      <c r="AM372" s="329"/>
      <c r="AN372" s="325"/>
      <c r="AO372" s="202">
        <f t="shared" si="1520"/>
        <v>0</v>
      </c>
      <c r="AP372" s="203"/>
      <c r="AQ372" s="325"/>
      <c r="AR372" s="325"/>
      <c r="AS372" s="327"/>
      <c r="AT372" s="327"/>
      <c r="AU372" s="337"/>
      <c r="AV372" s="337"/>
      <c r="AW372" s="203"/>
      <c r="AX372" s="203"/>
      <c r="AY372" s="130"/>
      <c r="AZ372" s="131"/>
      <c r="BA372" s="207"/>
      <c r="BB372" s="145"/>
      <c r="BC372" s="145"/>
      <c r="BD372" s="145"/>
      <c r="BE372" s="145"/>
      <c r="BF372" s="145"/>
      <c r="BG372" s="145"/>
      <c r="BH372" s="145"/>
    </row>
    <row r="373" spans="1:60" ht="63.75" hidden="1" customHeight="1" x14ac:dyDescent="0.2">
      <c r="A373" s="324"/>
      <c r="B373" s="324"/>
      <c r="C373" s="325"/>
      <c r="D373" s="336"/>
      <c r="E373" s="325"/>
      <c r="F373" s="324"/>
      <c r="G373" s="203"/>
      <c r="H373" s="203"/>
      <c r="I373" s="209"/>
      <c r="J373" s="324"/>
      <c r="K373" s="337"/>
      <c r="L373" s="337"/>
      <c r="M373" s="337"/>
      <c r="N373" s="324"/>
      <c r="O373" s="332"/>
      <c r="P373" s="324"/>
      <c r="Q373" s="332"/>
      <c r="R373" s="332"/>
      <c r="S373" s="128"/>
      <c r="T373" s="129">
        <f t="shared" ref="T373:T404" si="1695">IF(S373=$S$542,1,IF(S373=$S$538,5,IF(S373=$S$539,4,IF(S373=$S$540,3,IF(S373=$S$541,2,0)))))</f>
        <v>0</v>
      </c>
      <c r="U373" s="325"/>
      <c r="V373" s="325"/>
      <c r="W373" s="167"/>
      <c r="X373" s="324"/>
      <c r="Y373" s="329"/>
      <c r="Z373" s="206">
        <f t="shared" ref="Z373:Z404" si="1696">IF(AA373=$AA$540,1,IF(AA373=$AA$539,2,IF(AA373=$AA$538,4,IF(S373="No_existen",5,0))))</f>
        <v>0</v>
      </c>
      <c r="AA373" s="203"/>
      <c r="AB373" s="203"/>
      <c r="AC373" s="329"/>
      <c r="AD373" s="325"/>
      <c r="AE373" s="202">
        <f t="shared" ref="AE373:AE404" si="1697">IF(AF373=$AG$539,1,IF(AF373=$AG$538,4,IF(S373="No_existen",5,0)))</f>
        <v>0</v>
      </c>
      <c r="AF373" s="203"/>
      <c r="AG373" s="203"/>
      <c r="AH373" s="329"/>
      <c r="AI373" s="325"/>
      <c r="AJ373" s="202">
        <f t="shared" ref="AJ373:AJ404" si="1698">IF(AK373=$AK$538,1,IF(AK373=$AK$539,4,IF(S373="No_existen",5,0)))</f>
        <v>0</v>
      </c>
      <c r="AK373" s="203"/>
      <c r="AL373" s="203"/>
      <c r="AM373" s="329"/>
      <c r="AN373" s="325"/>
      <c r="AO373" s="202">
        <f t="shared" si="1520"/>
        <v>0</v>
      </c>
      <c r="AP373" s="203"/>
      <c r="AQ373" s="325"/>
      <c r="AR373" s="325"/>
      <c r="AS373" s="327"/>
      <c r="AT373" s="327"/>
      <c r="AU373" s="337"/>
      <c r="AV373" s="337"/>
      <c r="AW373" s="203"/>
      <c r="AX373" s="203"/>
      <c r="AY373" s="130"/>
      <c r="AZ373" s="131"/>
      <c r="BA373" s="207"/>
      <c r="BB373" s="145"/>
      <c r="BC373" s="145"/>
      <c r="BD373" s="145"/>
      <c r="BE373" s="145"/>
      <c r="BF373" s="145"/>
      <c r="BG373" s="145"/>
      <c r="BH373" s="145"/>
    </row>
    <row r="374" spans="1:60" ht="63.75" hidden="1" customHeight="1" x14ac:dyDescent="0.2">
      <c r="A374" s="324">
        <v>122</v>
      </c>
      <c r="B374" s="324" t="s">
        <v>179</v>
      </c>
      <c r="C374" s="325" t="str">
        <f>+VLOOKUP(B374,$A$568:$B$606,2,0)</f>
        <v>CARLOS FERNANDO CASTAÑO MONTOYA</v>
      </c>
      <c r="D374" s="336" t="s">
        <v>162</v>
      </c>
      <c r="E374" s="325"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324" t="s">
        <v>265</v>
      </c>
      <c r="G374" s="203" t="s">
        <v>260</v>
      </c>
      <c r="H374" s="203" t="s">
        <v>34</v>
      </c>
      <c r="I374" s="209" t="s">
        <v>1671</v>
      </c>
      <c r="J374" s="324" t="s">
        <v>111</v>
      </c>
      <c r="K374" s="324" t="s">
        <v>1681</v>
      </c>
      <c r="L374" s="324" t="s">
        <v>1682</v>
      </c>
      <c r="M374" s="324" t="s">
        <v>1683</v>
      </c>
      <c r="N374" s="324" t="s">
        <v>147</v>
      </c>
      <c r="O374" s="332">
        <f t="shared" ref="O374" si="1699">IF(N374="ALTA",5,IF(N374="MEDIO ALTA",4,IF(N374="MEDIA",3,IF(N374="MEDIO BAJA",2,IF(N374="BAJA",1,0)))))</f>
        <v>2</v>
      </c>
      <c r="P374" s="324" t="s">
        <v>141</v>
      </c>
      <c r="Q374" s="332">
        <f t="shared" ref="Q374" si="1700">IF(P374="ALTO",5,IF(P374="MEDIO-ALTO",4,IF(P374="MEDIO",3,IF(P374="MEDIO-BAJO",2,IF(P374="BAJO",1,0)))))</f>
        <v>1</v>
      </c>
      <c r="R374" s="332">
        <f t="shared" ref="R374" si="1701">Q374*O374</f>
        <v>2</v>
      </c>
      <c r="S374" s="128" t="s">
        <v>315</v>
      </c>
      <c r="T374" s="129">
        <f t="shared" si="1695"/>
        <v>1</v>
      </c>
      <c r="U374" s="325">
        <f t="shared" ref="U374" si="1702">ROUND(AVERAGEIF(T374:T376,"&gt;0"),0)</f>
        <v>2</v>
      </c>
      <c r="V374" s="325">
        <f t="shared" ref="V374" si="1703">U374*0.6</f>
        <v>1.2</v>
      </c>
      <c r="W374" s="167" t="s">
        <v>1695</v>
      </c>
      <c r="X374" s="324">
        <f t="shared" ref="X374" si="1704">IF(S374="No_existen",5*$X$10,Y374*$X$10)</f>
        <v>0.15000000000000002</v>
      </c>
      <c r="Y374" s="329">
        <f t="shared" ref="Y374" si="1705">ROUND(AVERAGEIF(Z374:Z376,"&gt;0"),0)</f>
        <v>3</v>
      </c>
      <c r="Z374" s="206">
        <f t="shared" si="1696"/>
        <v>2</v>
      </c>
      <c r="AA374" s="203" t="s">
        <v>319</v>
      </c>
      <c r="AB374" s="203"/>
      <c r="AC374" s="329">
        <f t="shared" ref="AC374" si="1706">IF(S374="No_existen",5*$AC$10,AD374*$AC$10)</f>
        <v>0.15</v>
      </c>
      <c r="AD374" s="325">
        <f t="shared" ref="AD374" si="1707">ROUND(AVERAGEIF(AE374:AE376,"&gt;0"),0)</f>
        <v>1</v>
      </c>
      <c r="AE374" s="202">
        <f t="shared" si="1697"/>
        <v>1</v>
      </c>
      <c r="AF374" s="203" t="s">
        <v>295</v>
      </c>
      <c r="AG374" s="203" t="s">
        <v>1707</v>
      </c>
      <c r="AH374" s="329">
        <f t="shared" ref="AH374" si="1708">IF(S374="No_existen",5*$AH$10,AI374*$AH$10)</f>
        <v>0.1</v>
      </c>
      <c r="AI374" s="325">
        <f t="shared" ref="AI374" si="1709">ROUND(AVERAGEIF(AJ374:AJ376,"&gt;0"),0)</f>
        <v>1</v>
      </c>
      <c r="AJ374" s="202">
        <f t="shared" si="1698"/>
        <v>1</v>
      </c>
      <c r="AK374" s="203" t="s">
        <v>292</v>
      </c>
      <c r="AL374" s="203" t="s">
        <v>306</v>
      </c>
      <c r="AM374" s="329">
        <f t="shared" ref="AM374" si="1710">IF(S374="No_existen",5*$AM$10,AN374*$AM$10)</f>
        <v>0.1</v>
      </c>
      <c r="AN374" s="325">
        <f t="shared" ref="AN374" si="1711">ROUND(AVERAGEIF(AO374:AO376,"&gt;0"),0)</f>
        <v>1</v>
      </c>
      <c r="AO374" s="202">
        <f t="shared" si="1520"/>
        <v>1</v>
      </c>
      <c r="AP374" s="203" t="s">
        <v>614</v>
      </c>
      <c r="AQ374" s="325">
        <f t="shared" ref="AQ374" si="1712">ROUND(AVERAGE(U374,Y374,AD374,AI374,AN374),0)</f>
        <v>2</v>
      </c>
      <c r="AR374" s="325" t="str">
        <f t="shared" ref="AR374" si="1713">IF(AQ374&lt;1.5,"FUERTE",IF(AND(AQ374&gt;=1.5,AQ374&lt;2.5),"ACEPTABLE",IF(AQ374&gt;=5,"INEXISTENTE","DÉBIL")))</f>
        <v>ACEPTABLE</v>
      </c>
      <c r="AS374" s="327">
        <f t="shared" ref="AS374" si="1714">IF(R374=0,0,ROUND((R374*AQ374),0))</f>
        <v>4</v>
      </c>
      <c r="AT374" s="327" t="str">
        <f t="shared" ref="AT374" si="1715">IF(AS374&gt;=36,"GRAVE", IF(AS374&lt;=10, "LEVE", "MODERADO"))</f>
        <v>LEVE</v>
      </c>
      <c r="AU374" s="334" t="s">
        <v>1715</v>
      </c>
      <c r="AV374" s="335">
        <v>1</v>
      </c>
      <c r="AW374" s="203" t="s">
        <v>89</v>
      </c>
      <c r="AX374" s="203"/>
      <c r="AY374" s="130"/>
      <c r="AZ374" s="131"/>
      <c r="BA374" s="207"/>
      <c r="BB374" s="145"/>
      <c r="BC374" s="145"/>
      <c r="BD374" s="145"/>
      <c r="BE374" s="145"/>
      <c r="BF374" s="145"/>
      <c r="BG374" s="145"/>
      <c r="BH374" s="145"/>
    </row>
    <row r="375" spans="1:60" ht="63.75" hidden="1" customHeight="1" x14ac:dyDescent="0.2">
      <c r="A375" s="324"/>
      <c r="B375" s="324"/>
      <c r="C375" s="325"/>
      <c r="D375" s="336"/>
      <c r="E375" s="325"/>
      <c r="F375" s="324"/>
      <c r="G375" s="203"/>
      <c r="H375" s="203"/>
      <c r="I375" s="209"/>
      <c r="J375" s="324"/>
      <c r="K375" s="324"/>
      <c r="L375" s="324"/>
      <c r="M375" s="324"/>
      <c r="N375" s="324"/>
      <c r="O375" s="332"/>
      <c r="P375" s="324"/>
      <c r="Q375" s="332"/>
      <c r="R375" s="332"/>
      <c r="S375" s="128" t="s">
        <v>314</v>
      </c>
      <c r="T375" s="129">
        <f t="shared" si="1695"/>
        <v>2</v>
      </c>
      <c r="U375" s="325"/>
      <c r="V375" s="325"/>
      <c r="W375" s="168" t="s">
        <v>1696</v>
      </c>
      <c r="X375" s="324"/>
      <c r="Y375" s="329"/>
      <c r="Z375" s="206">
        <f t="shared" si="1696"/>
        <v>4</v>
      </c>
      <c r="AA375" s="203" t="s">
        <v>318</v>
      </c>
      <c r="AB375" s="203"/>
      <c r="AC375" s="329"/>
      <c r="AD375" s="325"/>
      <c r="AE375" s="202">
        <f t="shared" si="1697"/>
        <v>1</v>
      </c>
      <c r="AF375" s="203" t="s">
        <v>295</v>
      </c>
      <c r="AG375" s="203" t="s">
        <v>1708</v>
      </c>
      <c r="AH375" s="329"/>
      <c r="AI375" s="325"/>
      <c r="AJ375" s="202">
        <f t="shared" si="1698"/>
        <v>1</v>
      </c>
      <c r="AK375" s="203" t="s">
        <v>292</v>
      </c>
      <c r="AL375" s="203" t="s">
        <v>300</v>
      </c>
      <c r="AM375" s="329"/>
      <c r="AN375" s="325"/>
      <c r="AO375" s="202">
        <f t="shared" si="1520"/>
        <v>1</v>
      </c>
      <c r="AP375" s="203" t="s">
        <v>614</v>
      </c>
      <c r="AQ375" s="325"/>
      <c r="AR375" s="325"/>
      <c r="AS375" s="327"/>
      <c r="AT375" s="327"/>
      <c r="AU375" s="334"/>
      <c r="AV375" s="334"/>
      <c r="AW375" s="203" t="s">
        <v>89</v>
      </c>
      <c r="AX375" s="203"/>
      <c r="AY375" s="130"/>
      <c r="AZ375" s="131"/>
      <c r="BA375" s="207"/>
      <c r="BB375" s="145"/>
      <c r="BC375" s="145"/>
      <c r="BD375" s="145"/>
      <c r="BE375" s="145"/>
      <c r="BF375" s="145"/>
      <c r="BG375" s="145"/>
      <c r="BH375" s="145"/>
    </row>
    <row r="376" spans="1:60" ht="63.75" hidden="1" customHeight="1" x14ac:dyDescent="0.2">
      <c r="A376" s="324"/>
      <c r="B376" s="324"/>
      <c r="C376" s="325"/>
      <c r="D376" s="336"/>
      <c r="E376" s="325"/>
      <c r="F376" s="324"/>
      <c r="G376" s="203"/>
      <c r="H376" s="203"/>
      <c r="I376" s="209"/>
      <c r="J376" s="324"/>
      <c r="K376" s="324"/>
      <c r="L376" s="324"/>
      <c r="M376" s="324"/>
      <c r="N376" s="324"/>
      <c r="O376" s="332"/>
      <c r="P376" s="324"/>
      <c r="Q376" s="332"/>
      <c r="R376" s="332"/>
      <c r="S376" s="128"/>
      <c r="T376" s="129">
        <f t="shared" si="1695"/>
        <v>0</v>
      </c>
      <c r="U376" s="325"/>
      <c r="V376" s="325"/>
      <c r="W376" s="167"/>
      <c r="X376" s="324"/>
      <c r="Y376" s="329"/>
      <c r="Z376" s="206">
        <f t="shared" si="1696"/>
        <v>0</v>
      </c>
      <c r="AA376" s="203"/>
      <c r="AB376" s="203"/>
      <c r="AC376" s="329"/>
      <c r="AD376" s="325"/>
      <c r="AE376" s="202">
        <f t="shared" si="1697"/>
        <v>0</v>
      </c>
      <c r="AF376" s="203"/>
      <c r="AG376" s="203"/>
      <c r="AH376" s="329"/>
      <c r="AI376" s="325"/>
      <c r="AJ376" s="202">
        <f t="shared" si="1698"/>
        <v>0</v>
      </c>
      <c r="AK376" s="203"/>
      <c r="AL376" s="203"/>
      <c r="AM376" s="329"/>
      <c r="AN376" s="325"/>
      <c r="AO376" s="202">
        <f t="shared" si="1520"/>
        <v>0</v>
      </c>
      <c r="AP376" s="203"/>
      <c r="AQ376" s="325"/>
      <c r="AR376" s="325"/>
      <c r="AS376" s="327"/>
      <c r="AT376" s="327"/>
      <c r="AU376" s="334"/>
      <c r="AV376" s="334"/>
      <c r="AW376" s="203" t="s">
        <v>89</v>
      </c>
      <c r="AX376" s="203"/>
      <c r="AY376" s="130"/>
      <c r="AZ376" s="131"/>
      <c r="BA376" s="207"/>
      <c r="BB376" s="145"/>
      <c r="BC376" s="145"/>
      <c r="BD376" s="145"/>
      <c r="BE376" s="145"/>
      <c r="BF376" s="145"/>
      <c r="BG376" s="145"/>
      <c r="BH376" s="145"/>
    </row>
    <row r="377" spans="1:60" ht="63.75" hidden="1" customHeight="1" x14ac:dyDescent="0.2">
      <c r="A377" s="324">
        <v>123</v>
      </c>
      <c r="B377" s="324" t="s">
        <v>179</v>
      </c>
      <c r="C377" s="325" t="str">
        <f>+VLOOKUP(B377,$A$568:$B$606,2,0)</f>
        <v>CARLOS FERNANDO CASTAÑO MONTOYA</v>
      </c>
      <c r="D377" s="336" t="s">
        <v>162</v>
      </c>
      <c r="E377" s="325"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324" t="s">
        <v>264</v>
      </c>
      <c r="G377" s="203" t="s">
        <v>260</v>
      </c>
      <c r="H377" s="203" t="s">
        <v>37</v>
      </c>
      <c r="I377" s="209" t="s">
        <v>1672</v>
      </c>
      <c r="J377" s="324" t="s">
        <v>109</v>
      </c>
      <c r="K377" s="324" t="s">
        <v>1684</v>
      </c>
      <c r="L377" s="324" t="s">
        <v>1685</v>
      </c>
      <c r="M377" s="324" t="s">
        <v>1686</v>
      </c>
      <c r="N377" s="324" t="s">
        <v>127</v>
      </c>
      <c r="O377" s="332">
        <f t="shared" ref="O377" si="1716">IF(N377="ALTA",5,IF(N377="MEDIO ALTA",4,IF(N377="MEDIA",3,IF(N377="MEDIO BAJA",2,IF(N377="BAJA",1,0)))))</f>
        <v>1</v>
      </c>
      <c r="P377" s="324" t="s">
        <v>139</v>
      </c>
      <c r="Q377" s="332">
        <f t="shared" ref="Q377" si="1717">IF(P377="ALTO",5,IF(P377="MEDIO-ALTO",4,IF(P377="MEDIO",3,IF(P377="MEDIO-BAJO",2,IF(P377="BAJO",1,0)))))</f>
        <v>5</v>
      </c>
      <c r="R377" s="332">
        <f t="shared" ref="R377" si="1718">Q377*O377</f>
        <v>5</v>
      </c>
      <c r="S377" s="128" t="s">
        <v>315</v>
      </c>
      <c r="T377" s="129">
        <f t="shared" si="1695"/>
        <v>1</v>
      </c>
      <c r="U377" s="325">
        <f t="shared" ref="U377" si="1719">ROUND(AVERAGEIF(T377:T379,"&gt;0"),0)</f>
        <v>1</v>
      </c>
      <c r="V377" s="325">
        <f t="shared" ref="V377" si="1720">U377*0.6</f>
        <v>0.6</v>
      </c>
      <c r="W377" s="167" t="s">
        <v>1697</v>
      </c>
      <c r="X377" s="324">
        <f t="shared" ref="X377" si="1721">IF(S377="No_existen",5*$X$10,Y377*$X$10)</f>
        <v>0.05</v>
      </c>
      <c r="Y377" s="329">
        <f t="shared" ref="Y377" si="1722">ROUND(AVERAGEIF(Z377:Z379,"&gt;0"),0)</f>
        <v>1</v>
      </c>
      <c r="Z377" s="206">
        <f t="shared" si="1696"/>
        <v>2</v>
      </c>
      <c r="AA377" s="203" t="s">
        <v>319</v>
      </c>
      <c r="AB377" s="203"/>
      <c r="AC377" s="329">
        <f t="shared" ref="AC377" si="1723">IF(S377="No_existen",5*$AC$10,AD377*$AC$10)</f>
        <v>0.15</v>
      </c>
      <c r="AD377" s="325">
        <f t="shared" ref="AD377" si="1724">ROUND(AVERAGEIF(AE377:AE379,"&gt;0"),0)</f>
        <v>1</v>
      </c>
      <c r="AE377" s="202">
        <f t="shared" si="1697"/>
        <v>1</v>
      </c>
      <c r="AF377" s="203" t="s">
        <v>295</v>
      </c>
      <c r="AG377" s="203" t="s">
        <v>1709</v>
      </c>
      <c r="AH377" s="329">
        <f t="shared" ref="AH377" si="1725">IF(S377="No_existen",5*$AH$10,AI377*$AH$10)</f>
        <v>0.1</v>
      </c>
      <c r="AI377" s="325">
        <f t="shared" ref="AI377" si="1726">ROUND(AVERAGEIF(AJ377:AJ379,"&gt;0"),0)</f>
        <v>1</v>
      </c>
      <c r="AJ377" s="202">
        <f t="shared" si="1698"/>
        <v>1</v>
      </c>
      <c r="AK377" s="203" t="s">
        <v>292</v>
      </c>
      <c r="AL377" s="203" t="s">
        <v>299</v>
      </c>
      <c r="AM377" s="329">
        <f t="shared" ref="AM377" si="1727">IF(S377="No_existen",5*$AM$10,AN377*$AM$10)</f>
        <v>0.1</v>
      </c>
      <c r="AN377" s="325">
        <f t="shared" ref="AN377" si="1728">ROUND(AVERAGEIF(AO377:AO379,"&gt;0"),0)</f>
        <v>1</v>
      </c>
      <c r="AO377" s="202">
        <f t="shared" si="1520"/>
        <v>1</v>
      </c>
      <c r="AP377" s="203" t="s">
        <v>614</v>
      </c>
      <c r="AQ377" s="325">
        <f t="shared" ref="AQ377" si="1729">ROUND(AVERAGE(U377,Y377,AD377,AI377,AN377),0)</f>
        <v>1</v>
      </c>
      <c r="AR377" s="325" t="str">
        <f t="shared" ref="AR377" si="1730">IF(AQ377&lt;1.5,"FUERTE",IF(AND(AQ377&gt;=1.5,AQ377&lt;2.5),"ACEPTABLE",IF(AQ377&gt;=5,"INEXISTENTE","DÉBIL")))</f>
        <v>FUERTE</v>
      </c>
      <c r="AS377" s="327">
        <f t="shared" ref="AS377" si="1731">IF(R377=0,0,ROUND((R377*AQ377),0))</f>
        <v>5</v>
      </c>
      <c r="AT377" s="327" t="str">
        <f t="shared" ref="AT377" si="1732">IF(AS377&gt;=36,"GRAVE", IF(AS377&lt;=10, "LEVE", "MODERADO"))</f>
        <v>LEVE</v>
      </c>
      <c r="AU377" s="334" t="s">
        <v>1716</v>
      </c>
      <c r="AV377" s="334">
        <v>0</v>
      </c>
      <c r="AW377" s="203" t="s">
        <v>89</v>
      </c>
      <c r="AX377" s="203"/>
      <c r="AY377" s="130"/>
      <c r="AZ377" s="131"/>
      <c r="BA377" s="207"/>
      <c r="BB377" s="145"/>
      <c r="BC377" s="145"/>
      <c r="BD377" s="145"/>
      <c r="BE377" s="145"/>
      <c r="BF377" s="145"/>
      <c r="BG377" s="145"/>
      <c r="BH377" s="145"/>
    </row>
    <row r="378" spans="1:60" ht="63.75" hidden="1" customHeight="1" x14ac:dyDescent="0.2">
      <c r="A378" s="324"/>
      <c r="B378" s="324"/>
      <c r="C378" s="325"/>
      <c r="D378" s="336"/>
      <c r="E378" s="325"/>
      <c r="F378" s="324"/>
      <c r="G378" s="203" t="s">
        <v>260</v>
      </c>
      <c r="H378" s="203" t="s">
        <v>34</v>
      </c>
      <c r="I378" s="209" t="s">
        <v>1673</v>
      </c>
      <c r="J378" s="324"/>
      <c r="K378" s="324"/>
      <c r="L378" s="324"/>
      <c r="M378" s="324"/>
      <c r="N378" s="324"/>
      <c r="O378" s="332"/>
      <c r="P378" s="324"/>
      <c r="Q378" s="332"/>
      <c r="R378" s="332"/>
      <c r="S378" s="128" t="s">
        <v>315</v>
      </c>
      <c r="T378" s="129">
        <f t="shared" si="1695"/>
        <v>1</v>
      </c>
      <c r="U378" s="325"/>
      <c r="V378" s="325"/>
      <c r="W378" s="167" t="s">
        <v>1698</v>
      </c>
      <c r="X378" s="324"/>
      <c r="Y378" s="329"/>
      <c r="Z378" s="206">
        <f t="shared" si="1696"/>
        <v>1</v>
      </c>
      <c r="AA378" s="203" t="s">
        <v>320</v>
      </c>
      <c r="AB378" s="203"/>
      <c r="AC378" s="329"/>
      <c r="AD378" s="325"/>
      <c r="AE378" s="202">
        <f t="shared" si="1697"/>
        <v>1</v>
      </c>
      <c r="AF378" s="203" t="s">
        <v>295</v>
      </c>
      <c r="AG378" s="203" t="s">
        <v>1710</v>
      </c>
      <c r="AH378" s="329"/>
      <c r="AI378" s="325"/>
      <c r="AJ378" s="202">
        <f t="shared" si="1698"/>
        <v>1</v>
      </c>
      <c r="AK378" s="203" t="s">
        <v>292</v>
      </c>
      <c r="AL378" s="203" t="s">
        <v>303</v>
      </c>
      <c r="AM378" s="329"/>
      <c r="AN378" s="325"/>
      <c r="AO378" s="202">
        <f t="shared" si="1520"/>
        <v>1</v>
      </c>
      <c r="AP378" s="203" t="s">
        <v>614</v>
      </c>
      <c r="AQ378" s="325"/>
      <c r="AR378" s="325"/>
      <c r="AS378" s="327"/>
      <c r="AT378" s="327"/>
      <c r="AU378" s="334"/>
      <c r="AV378" s="334"/>
      <c r="AW378" s="203" t="s">
        <v>89</v>
      </c>
      <c r="AX378" s="203"/>
      <c r="AY378" s="130"/>
      <c r="AZ378" s="131"/>
      <c r="BA378" s="207"/>
      <c r="BB378" s="145"/>
      <c r="BC378" s="145"/>
      <c r="BD378" s="145"/>
      <c r="BE378" s="145"/>
      <c r="BF378" s="145"/>
      <c r="BG378" s="145"/>
      <c r="BH378" s="145"/>
    </row>
    <row r="379" spans="1:60" ht="63.75" hidden="1" customHeight="1" x14ac:dyDescent="0.2">
      <c r="A379" s="324"/>
      <c r="B379" s="324"/>
      <c r="C379" s="325"/>
      <c r="D379" s="336"/>
      <c r="E379" s="325"/>
      <c r="F379" s="324"/>
      <c r="G379" s="203" t="s">
        <v>261</v>
      </c>
      <c r="H379" s="203" t="s">
        <v>225</v>
      </c>
      <c r="I379" s="209" t="s">
        <v>1674</v>
      </c>
      <c r="J379" s="324"/>
      <c r="K379" s="324"/>
      <c r="L379" s="324"/>
      <c r="M379" s="324"/>
      <c r="N379" s="324"/>
      <c r="O379" s="332"/>
      <c r="P379" s="324"/>
      <c r="Q379" s="332"/>
      <c r="R379" s="332"/>
      <c r="S379" s="128" t="s">
        <v>315</v>
      </c>
      <c r="T379" s="129">
        <f t="shared" si="1695"/>
        <v>1</v>
      </c>
      <c r="U379" s="325"/>
      <c r="V379" s="325"/>
      <c r="W379" s="167" t="s">
        <v>1699</v>
      </c>
      <c r="X379" s="324"/>
      <c r="Y379" s="329"/>
      <c r="Z379" s="206">
        <f t="shared" si="1696"/>
        <v>1</v>
      </c>
      <c r="AA379" s="203" t="s">
        <v>320</v>
      </c>
      <c r="AB379" s="203"/>
      <c r="AC379" s="329"/>
      <c r="AD379" s="325"/>
      <c r="AE379" s="202">
        <f t="shared" si="1697"/>
        <v>1</v>
      </c>
      <c r="AF379" s="203" t="s">
        <v>295</v>
      </c>
      <c r="AG379" s="203" t="s">
        <v>1710</v>
      </c>
      <c r="AH379" s="329"/>
      <c r="AI379" s="325"/>
      <c r="AJ379" s="202">
        <f t="shared" si="1698"/>
        <v>1</v>
      </c>
      <c r="AK379" s="203" t="s">
        <v>292</v>
      </c>
      <c r="AL379" s="203" t="s">
        <v>307</v>
      </c>
      <c r="AM379" s="329"/>
      <c r="AN379" s="325"/>
      <c r="AO379" s="202">
        <f t="shared" si="1520"/>
        <v>1</v>
      </c>
      <c r="AP379" s="203" t="s">
        <v>614</v>
      </c>
      <c r="AQ379" s="325"/>
      <c r="AR379" s="325"/>
      <c r="AS379" s="327"/>
      <c r="AT379" s="327"/>
      <c r="AU379" s="334"/>
      <c r="AV379" s="334"/>
      <c r="AW379" s="203" t="s">
        <v>89</v>
      </c>
      <c r="AX379" s="203"/>
      <c r="AY379" s="130"/>
      <c r="AZ379" s="131"/>
      <c r="BA379" s="207"/>
      <c r="BB379" s="145"/>
      <c r="BC379" s="145"/>
      <c r="BD379" s="145"/>
      <c r="BE379" s="145"/>
      <c r="BF379" s="145"/>
      <c r="BG379" s="145"/>
      <c r="BH379" s="145"/>
    </row>
    <row r="380" spans="1:60" ht="63.75" hidden="1" customHeight="1" x14ac:dyDescent="0.2">
      <c r="A380" s="324">
        <v>124</v>
      </c>
      <c r="B380" s="324" t="s">
        <v>179</v>
      </c>
      <c r="C380" s="325" t="str">
        <f>+VLOOKUP(B380,$A$568:$B$606,2,0)</f>
        <v>CARLOS FERNANDO CASTAÑO MONTOYA</v>
      </c>
      <c r="D380" s="336" t="s">
        <v>162</v>
      </c>
      <c r="E380" s="325"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324" t="s">
        <v>265</v>
      </c>
      <c r="G380" s="203" t="s">
        <v>260</v>
      </c>
      <c r="H380" s="203" t="s">
        <v>226</v>
      </c>
      <c r="I380" s="209" t="s">
        <v>1675</v>
      </c>
      <c r="J380" s="324" t="s">
        <v>110</v>
      </c>
      <c r="K380" s="337" t="s">
        <v>1687</v>
      </c>
      <c r="L380" s="337" t="s">
        <v>1688</v>
      </c>
      <c r="M380" s="337" t="s">
        <v>1689</v>
      </c>
      <c r="N380" s="324" t="s">
        <v>127</v>
      </c>
      <c r="O380" s="332">
        <f t="shared" ref="O380" si="1733">IF(N380="ALTA",5,IF(N380="MEDIO ALTA",4,IF(N380="MEDIA",3,IF(N380="MEDIO BAJA",2,IF(N380="BAJA",1,0)))))</f>
        <v>1</v>
      </c>
      <c r="P380" s="324" t="s">
        <v>139</v>
      </c>
      <c r="Q380" s="332">
        <f t="shared" ref="Q380" si="1734">IF(P380="ALTO",5,IF(P380="MEDIO-ALTO",4,IF(P380="MEDIO",3,IF(P380="MEDIO-BAJO",2,IF(P380="BAJO",1,0)))))</f>
        <v>5</v>
      </c>
      <c r="R380" s="332">
        <f t="shared" ref="R380" si="1735">Q380*O380</f>
        <v>5</v>
      </c>
      <c r="S380" s="128" t="s">
        <v>315</v>
      </c>
      <c r="T380" s="129">
        <f t="shared" si="1695"/>
        <v>1</v>
      </c>
      <c r="U380" s="325">
        <f t="shared" ref="U380" si="1736">ROUND(AVERAGEIF(T380:T382,"&gt;0"),0)</f>
        <v>1</v>
      </c>
      <c r="V380" s="325">
        <f t="shared" ref="V380" si="1737">U380*0.6</f>
        <v>0.6</v>
      </c>
      <c r="W380" s="167" t="s">
        <v>1700</v>
      </c>
      <c r="X380" s="324">
        <f t="shared" ref="X380" si="1738">IF(S380="No_existen",5*$X$10,Y380*$X$10)</f>
        <v>0.2</v>
      </c>
      <c r="Y380" s="329">
        <f t="shared" ref="Y380" si="1739">ROUND(AVERAGEIF(Z380:Z382,"&gt;0"),0)</f>
        <v>4</v>
      </c>
      <c r="Z380" s="206">
        <f t="shared" si="1696"/>
        <v>4</v>
      </c>
      <c r="AA380" s="203" t="s">
        <v>318</v>
      </c>
      <c r="AB380" s="203"/>
      <c r="AC380" s="329">
        <f t="shared" ref="AC380" si="1740">IF(S380="No_existen",5*$AC$10,AD380*$AC$10)</f>
        <v>0.15</v>
      </c>
      <c r="AD380" s="325">
        <f t="shared" ref="AD380" si="1741">ROUND(AVERAGEIF(AE380:AE382,"&gt;0"),0)</f>
        <v>1</v>
      </c>
      <c r="AE380" s="202">
        <f t="shared" si="1697"/>
        <v>1</v>
      </c>
      <c r="AF380" s="203" t="s">
        <v>295</v>
      </c>
      <c r="AG380" s="203" t="s">
        <v>1711</v>
      </c>
      <c r="AH380" s="329">
        <f t="shared" ref="AH380" si="1742">IF(S380="No_existen",5*$AH$10,AI380*$AH$10)</f>
        <v>0.1</v>
      </c>
      <c r="AI380" s="325">
        <f t="shared" ref="AI380" si="1743">ROUND(AVERAGEIF(AJ380:AJ382,"&gt;0"),0)</f>
        <v>1</v>
      </c>
      <c r="AJ380" s="202">
        <f t="shared" si="1698"/>
        <v>1</v>
      </c>
      <c r="AK380" s="203" t="s">
        <v>292</v>
      </c>
      <c r="AL380" s="203" t="s">
        <v>307</v>
      </c>
      <c r="AM380" s="329">
        <f t="shared" ref="AM380" si="1744">IF(S380="No_existen",5*$AM$10,AN380*$AM$10)</f>
        <v>0.1</v>
      </c>
      <c r="AN380" s="325">
        <f t="shared" ref="AN380" si="1745">ROUND(AVERAGEIF(AO380:AO382,"&gt;0"),0)</f>
        <v>1</v>
      </c>
      <c r="AO380" s="202">
        <f t="shared" si="1520"/>
        <v>1</v>
      </c>
      <c r="AP380" s="203" t="s">
        <v>614</v>
      </c>
      <c r="AQ380" s="325">
        <f t="shared" ref="AQ380" si="1746">ROUND(AVERAGE(U380,Y380,AD380,AI380,AN380),0)</f>
        <v>2</v>
      </c>
      <c r="AR380" s="325" t="str">
        <f t="shared" ref="AR380" si="1747">IF(AQ380&lt;1.5,"FUERTE",IF(AND(AQ380&gt;=1.5,AQ380&lt;2.5),"ACEPTABLE",IF(AQ380&gt;=5,"INEXISTENTE","DÉBIL")))</f>
        <v>ACEPTABLE</v>
      </c>
      <c r="AS380" s="327">
        <f t="shared" ref="AS380" si="1748">IF(R380=0,0,ROUND((R380*AQ380),0))</f>
        <v>10</v>
      </c>
      <c r="AT380" s="327" t="str">
        <f t="shared" ref="AT380" si="1749">IF(AS380&gt;=36,"GRAVE", IF(AS380&lt;=10, "LEVE", "MODERADO"))</f>
        <v>LEVE</v>
      </c>
      <c r="AU380" s="334" t="s">
        <v>1717</v>
      </c>
      <c r="AV380" s="334" t="s">
        <v>1718</v>
      </c>
      <c r="AW380" s="203" t="s">
        <v>89</v>
      </c>
      <c r="AX380" s="203"/>
      <c r="AY380" s="130"/>
      <c r="AZ380" s="131"/>
      <c r="BA380" s="207"/>
      <c r="BB380" s="145"/>
      <c r="BC380" s="145"/>
      <c r="BD380" s="145"/>
      <c r="BE380" s="145"/>
      <c r="BF380" s="145"/>
      <c r="BG380" s="145"/>
      <c r="BH380" s="145"/>
    </row>
    <row r="381" spans="1:60" ht="63.75" hidden="1" customHeight="1" x14ac:dyDescent="0.2">
      <c r="A381" s="324"/>
      <c r="B381" s="324"/>
      <c r="C381" s="325"/>
      <c r="D381" s="336"/>
      <c r="E381" s="325"/>
      <c r="F381" s="324"/>
      <c r="G381" s="203" t="s">
        <v>260</v>
      </c>
      <c r="H381" s="203" t="s">
        <v>34</v>
      </c>
      <c r="I381" s="166"/>
      <c r="J381" s="324"/>
      <c r="K381" s="337"/>
      <c r="L381" s="337"/>
      <c r="M381" s="337"/>
      <c r="N381" s="324"/>
      <c r="O381" s="332"/>
      <c r="P381" s="324"/>
      <c r="Q381" s="332"/>
      <c r="R381" s="332"/>
      <c r="S381" s="128" t="s">
        <v>315</v>
      </c>
      <c r="T381" s="129">
        <f t="shared" si="1695"/>
        <v>1</v>
      </c>
      <c r="U381" s="325"/>
      <c r="V381" s="325"/>
      <c r="W381" s="167" t="s">
        <v>1701</v>
      </c>
      <c r="X381" s="324"/>
      <c r="Y381" s="329"/>
      <c r="Z381" s="206">
        <f t="shared" si="1696"/>
        <v>4</v>
      </c>
      <c r="AA381" s="203" t="s">
        <v>318</v>
      </c>
      <c r="AB381" s="203"/>
      <c r="AC381" s="329"/>
      <c r="AD381" s="325"/>
      <c r="AE381" s="202">
        <f t="shared" si="1697"/>
        <v>1</v>
      </c>
      <c r="AF381" s="203" t="s">
        <v>295</v>
      </c>
      <c r="AG381" s="203" t="s">
        <v>1711</v>
      </c>
      <c r="AH381" s="329"/>
      <c r="AI381" s="325"/>
      <c r="AJ381" s="202">
        <f t="shared" si="1698"/>
        <v>1</v>
      </c>
      <c r="AK381" s="203" t="s">
        <v>292</v>
      </c>
      <c r="AL381" s="203" t="s">
        <v>299</v>
      </c>
      <c r="AM381" s="329"/>
      <c r="AN381" s="325"/>
      <c r="AO381" s="202">
        <f t="shared" si="1520"/>
        <v>1</v>
      </c>
      <c r="AP381" s="203" t="s">
        <v>614</v>
      </c>
      <c r="AQ381" s="325"/>
      <c r="AR381" s="325"/>
      <c r="AS381" s="327"/>
      <c r="AT381" s="327"/>
      <c r="AU381" s="334"/>
      <c r="AV381" s="334"/>
      <c r="AW381" s="203" t="s">
        <v>89</v>
      </c>
      <c r="AX381" s="203"/>
      <c r="AY381" s="130"/>
      <c r="AZ381" s="131"/>
      <c r="BA381" s="207"/>
      <c r="BB381" s="145"/>
      <c r="BC381" s="145"/>
      <c r="BD381" s="145"/>
      <c r="BE381" s="145"/>
      <c r="BF381" s="145"/>
      <c r="BG381" s="145"/>
      <c r="BH381" s="145"/>
    </row>
    <row r="382" spans="1:60" ht="63.75" hidden="1" customHeight="1" x14ac:dyDescent="0.2">
      <c r="A382" s="324"/>
      <c r="B382" s="324"/>
      <c r="C382" s="325"/>
      <c r="D382" s="336"/>
      <c r="E382" s="325"/>
      <c r="F382" s="324"/>
      <c r="G382" s="203"/>
      <c r="H382" s="203"/>
      <c r="I382" s="209"/>
      <c r="J382" s="324"/>
      <c r="K382" s="337"/>
      <c r="L382" s="337"/>
      <c r="M382" s="337"/>
      <c r="N382" s="324"/>
      <c r="O382" s="332"/>
      <c r="P382" s="324"/>
      <c r="Q382" s="332"/>
      <c r="R382" s="332"/>
      <c r="S382" s="128" t="s">
        <v>315</v>
      </c>
      <c r="T382" s="129">
        <f t="shared" si="1695"/>
        <v>1</v>
      </c>
      <c r="U382" s="325"/>
      <c r="V382" s="325"/>
      <c r="W382" s="167" t="s">
        <v>1702</v>
      </c>
      <c r="X382" s="324"/>
      <c r="Y382" s="329"/>
      <c r="Z382" s="206">
        <f t="shared" si="1696"/>
        <v>4</v>
      </c>
      <c r="AA382" s="203" t="s">
        <v>318</v>
      </c>
      <c r="AB382" s="203"/>
      <c r="AC382" s="329"/>
      <c r="AD382" s="325"/>
      <c r="AE382" s="202">
        <f t="shared" si="1697"/>
        <v>0</v>
      </c>
      <c r="AF382" s="203"/>
      <c r="AG382" s="203" t="s">
        <v>1711</v>
      </c>
      <c r="AH382" s="329"/>
      <c r="AI382" s="325"/>
      <c r="AJ382" s="202">
        <f t="shared" si="1698"/>
        <v>1</v>
      </c>
      <c r="AK382" s="203" t="s">
        <v>292</v>
      </c>
      <c r="AL382" s="203" t="s">
        <v>299</v>
      </c>
      <c r="AM382" s="329"/>
      <c r="AN382" s="325"/>
      <c r="AO382" s="202">
        <f t="shared" si="1520"/>
        <v>1</v>
      </c>
      <c r="AP382" s="203" t="s">
        <v>614</v>
      </c>
      <c r="AQ382" s="325"/>
      <c r="AR382" s="325"/>
      <c r="AS382" s="327"/>
      <c r="AT382" s="327"/>
      <c r="AU382" s="334"/>
      <c r="AV382" s="334"/>
      <c r="AW382" s="203" t="s">
        <v>89</v>
      </c>
      <c r="AX382" s="203"/>
      <c r="AY382" s="130"/>
      <c r="AZ382" s="131"/>
      <c r="BA382" s="207"/>
      <c r="BB382" s="145"/>
      <c r="BC382" s="145"/>
      <c r="BD382" s="145"/>
      <c r="BE382" s="145"/>
      <c r="BF382" s="145"/>
      <c r="BG382" s="145"/>
      <c r="BH382" s="145"/>
    </row>
    <row r="383" spans="1:60" ht="63.75" hidden="1" customHeight="1" x14ac:dyDescent="0.2">
      <c r="A383" s="324">
        <v>125</v>
      </c>
      <c r="B383" s="324" t="s">
        <v>179</v>
      </c>
      <c r="C383" s="325" t="str">
        <f>+VLOOKUP(B383,$A$568:$B$606,2,0)</f>
        <v>CARLOS FERNANDO CASTAÑO MONTOYA</v>
      </c>
      <c r="D383" s="336" t="s">
        <v>162</v>
      </c>
      <c r="E383" s="325"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324" t="s">
        <v>264</v>
      </c>
      <c r="G383" s="203" t="s">
        <v>260</v>
      </c>
      <c r="H383" s="203" t="s">
        <v>37</v>
      </c>
      <c r="I383" s="209" t="s">
        <v>1676</v>
      </c>
      <c r="J383" s="324" t="s">
        <v>110</v>
      </c>
      <c r="K383" s="324" t="s">
        <v>1690</v>
      </c>
      <c r="L383" s="324" t="s">
        <v>1691</v>
      </c>
      <c r="M383" s="324" t="s">
        <v>1692</v>
      </c>
      <c r="N383" s="324" t="s">
        <v>104</v>
      </c>
      <c r="O383" s="332">
        <f t="shared" ref="O383" si="1750">IF(N383="ALTA",5,IF(N383="MEDIO ALTA",4,IF(N383="MEDIA",3,IF(N383="MEDIO BAJA",2,IF(N383="BAJA",1,0)))))</f>
        <v>3</v>
      </c>
      <c r="P383" s="324" t="s">
        <v>209</v>
      </c>
      <c r="Q383" s="332">
        <f t="shared" ref="Q383" si="1751">IF(P383="ALTO",5,IF(P383="MEDIO-ALTO",4,IF(P383="MEDIO",3,IF(P383="MEDIO-BAJO",2,IF(P383="BAJO",1,0)))))</f>
        <v>4</v>
      </c>
      <c r="R383" s="332">
        <f t="shared" ref="R383" si="1752">Q383*O383</f>
        <v>12</v>
      </c>
      <c r="S383" s="128" t="s">
        <v>315</v>
      </c>
      <c r="T383" s="129">
        <f t="shared" si="1695"/>
        <v>1</v>
      </c>
      <c r="U383" s="325">
        <f t="shared" ref="U383" si="1753">ROUND(AVERAGEIF(T383:T385,"&gt;0"),0)</f>
        <v>1</v>
      </c>
      <c r="V383" s="325">
        <f t="shared" ref="V383" si="1754">U383*0.6</f>
        <v>0.6</v>
      </c>
      <c r="W383" s="167" t="s">
        <v>1703</v>
      </c>
      <c r="X383" s="324">
        <f t="shared" ref="X383" si="1755">IF(S383="No_existen",5*$X$10,Y383*$X$10)</f>
        <v>0.2</v>
      </c>
      <c r="Y383" s="329">
        <f t="shared" ref="Y383" si="1756">ROUND(AVERAGEIF(Z383:Z385,"&gt;0"),0)</f>
        <v>4</v>
      </c>
      <c r="Z383" s="206">
        <f t="shared" si="1696"/>
        <v>4</v>
      </c>
      <c r="AA383" s="203" t="s">
        <v>318</v>
      </c>
      <c r="AB383" s="203"/>
      <c r="AC383" s="329">
        <f t="shared" ref="AC383" si="1757">IF(S383="No_existen",5*$AC$10,AD383*$AC$10)</f>
        <v>0.15</v>
      </c>
      <c r="AD383" s="325">
        <f t="shared" ref="AD383" si="1758">ROUND(AVERAGEIF(AE383:AE385,"&gt;0"),0)</f>
        <v>1</v>
      </c>
      <c r="AE383" s="202">
        <f t="shared" si="1697"/>
        <v>1</v>
      </c>
      <c r="AF383" s="203" t="s">
        <v>295</v>
      </c>
      <c r="AG383" s="203" t="s">
        <v>1712</v>
      </c>
      <c r="AH383" s="329">
        <f t="shared" ref="AH383" si="1759">IF(S383="No_existen",5*$AH$10,AI383*$AH$10)</f>
        <v>0.1</v>
      </c>
      <c r="AI383" s="325">
        <f t="shared" ref="AI383" si="1760">ROUND(AVERAGEIF(AJ383:AJ385,"&gt;0"),0)</f>
        <v>1</v>
      </c>
      <c r="AJ383" s="202">
        <f t="shared" si="1698"/>
        <v>1</v>
      </c>
      <c r="AK383" s="203" t="s">
        <v>292</v>
      </c>
      <c r="AL383" s="203" t="s">
        <v>307</v>
      </c>
      <c r="AM383" s="329">
        <f t="shared" ref="AM383" si="1761">IF(S383="No_existen",5*$AM$10,AN383*$AM$10)</f>
        <v>0.1</v>
      </c>
      <c r="AN383" s="325">
        <f t="shared" ref="AN383" si="1762">ROUND(AVERAGEIF(AO383:AO385,"&gt;0"),0)</f>
        <v>1</v>
      </c>
      <c r="AO383" s="202">
        <f t="shared" si="1520"/>
        <v>1</v>
      </c>
      <c r="AP383" s="203" t="s">
        <v>614</v>
      </c>
      <c r="AQ383" s="325">
        <f t="shared" ref="AQ383" si="1763">ROUND(AVERAGE(U383,Y383,AD383,AI383,AN383),0)</f>
        <v>2</v>
      </c>
      <c r="AR383" s="325" t="str">
        <f t="shared" ref="AR383" si="1764">IF(AQ383&lt;1.5,"FUERTE",IF(AND(AQ383&gt;=1.5,AQ383&lt;2.5),"ACEPTABLE",IF(AQ383&gt;=5,"INEXISTENTE","DÉBIL")))</f>
        <v>ACEPTABLE</v>
      </c>
      <c r="AS383" s="327">
        <f t="shared" ref="AS383" si="1765">IF(R383=0,0,ROUND((R383*AQ383),0))</f>
        <v>24</v>
      </c>
      <c r="AT383" s="327" t="str">
        <f t="shared" ref="AT383" si="1766">IF(AS383&gt;=36,"GRAVE", IF(AS383&lt;=10, "LEVE", "MODERADO"))</f>
        <v>MODERADO</v>
      </c>
      <c r="AU383" s="334" t="s">
        <v>1719</v>
      </c>
      <c r="AV383" s="334">
        <v>0</v>
      </c>
      <c r="AW383" s="277" t="s">
        <v>90</v>
      </c>
      <c r="AX383" s="273" t="s">
        <v>2869</v>
      </c>
      <c r="AY383" s="289">
        <v>45657</v>
      </c>
      <c r="AZ383" s="131"/>
      <c r="BA383" s="207"/>
      <c r="BB383" s="145"/>
      <c r="BC383" s="145"/>
      <c r="BD383" s="145"/>
      <c r="BE383" s="145"/>
      <c r="BF383" s="145"/>
      <c r="BG383" s="145"/>
      <c r="BH383" s="145"/>
    </row>
    <row r="384" spans="1:60" ht="63.75" hidden="1" customHeight="1" x14ac:dyDescent="0.2">
      <c r="A384" s="324"/>
      <c r="B384" s="324"/>
      <c r="C384" s="325"/>
      <c r="D384" s="336"/>
      <c r="E384" s="325"/>
      <c r="F384" s="324"/>
      <c r="G384" s="203"/>
      <c r="H384" s="203"/>
      <c r="I384" s="209"/>
      <c r="J384" s="324"/>
      <c r="K384" s="324"/>
      <c r="L384" s="324"/>
      <c r="M384" s="324"/>
      <c r="N384" s="324"/>
      <c r="O384" s="332"/>
      <c r="P384" s="324"/>
      <c r="Q384" s="332"/>
      <c r="R384" s="332"/>
      <c r="S384" s="128" t="s">
        <v>315</v>
      </c>
      <c r="T384" s="129">
        <f t="shared" si="1695"/>
        <v>1</v>
      </c>
      <c r="U384" s="325"/>
      <c r="V384" s="325"/>
      <c r="W384" s="167" t="s">
        <v>1704</v>
      </c>
      <c r="X384" s="324"/>
      <c r="Y384" s="329"/>
      <c r="Z384" s="206">
        <f t="shared" si="1696"/>
        <v>4</v>
      </c>
      <c r="AA384" s="203" t="s">
        <v>318</v>
      </c>
      <c r="AB384" s="203"/>
      <c r="AC384" s="329"/>
      <c r="AD384" s="325"/>
      <c r="AE384" s="202">
        <f t="shared" si="1697"/>
        <v>1</v>
      </c>
      <c r="AF384" s="203" t="s">
        <v>295</v>
      </c>
      <c r="AG384" s="203" t="s">
        <v>1712</v>
      </c>
      <c r="AH384" s="329"/>
      <c r="AI384" s="325"/>
      <c r="AJ384" s="202">
        <f t="shared" si="1698"/>
        <v>1</v>
      </c>
      <c r="AK384" s="203" t="s">
        <v>292</v>
      </c>
      <c r="AL384" s="203" t="s">
        <v>307</v>
      </c>
      <c r="AM384" s="329"/>
      <c r="AN384" s="325"/>
      <c r="AO384" s="202">
        <f t="shared" si="1520"/>
        <v>1</v>
      </c>
      <c r="AP384" s="203" t="s">
        <v>614</v>
      </c>
      <c r="AQ384" s="325"/>
      <c r="AR384" s="325"/>
      <c r="AS384" s="327"/>
      <c r="AT384" s="327"/>
      <c r="AU384" s="334"/>
      <c r="AV384" s="334"/>
      <c r="AW384" s="203" t="s">
        <v>89</v>
      </c>
      <c r="AX384" s="203"/>
      <c r="AY384" s="130"/>
      <c r="AZ384" s="131"/>
      <c r="BA384" s="207"/>
      <c r="BB384" s="145"/>
      <c r="BC384" s="145"/>
      <c r="BD384" s="145"/>
      <c r="BE384" s="145"/>
      <c r="BF384" s="145"/>
      <c r="BG384" s="145"/>
      <c r="BH384" s="145"/>
    </row>
    <row r="385" spans="1:60" ht="63.75" hidden="1" customHeight="1" x14ac:dyDescent="0.2">
      <c r="A385" s="324"/>
      <c r="B385" s="324"/>
      <c r="C385" s="325"/>
      <c r="D385" s="336"/>
      <c r="E385" s="325"/>
      <c r="F385" s="324"/>
      <c r="G385" s="203"/>
      <c r="H385" s="203"/>
      <c r="I385" s="209"/>
      <c r="J385" s="324"/>
      <c r="K385" s="324"/>
      <c r="L385" s="324"/>
      <c r="M385" s="324"/>
      <c r="N385" s="324"/>
      <c r="O385" s="332"/>
      <c r="P385" s="324"/>
      <c r="Q385" s="332"/>
      <c r="R385" s="332"/>
      <c r="S385" s="128"/>
      <c r="T385" s="129">
        <f t="shared" si="1695"/>
        <v>0</v>
      </c>
      <c r="U385" s="325"/>
      <c r="V385" s="325"/>
      <c r="W385" s="167"/>
      <c r="X385" s="324"/>
      <c r="Y385" s="329"/>
      <c r="Z385" s="206">
        <f t="shared" si="1696"/>
        <v>0</v>
      </c>
      <c r="AA385" s="203"/>
      <c r="AB385" s="203"/>
      <c r="AC385" s="329"/>
      <c r="AD385" s="325"/>
      <c r="AE385" s="202">
        <f t="shared" si="1697"/>
        <v>0</v>
      </c>
      <c r="AF385" s="203"/>
      <c r="AG385" s="203"/>
      <c r="AH385" s="329"/>
      <c r="AI385" s="325"/>
      <c r="AJ385" s="202">
        <f t="shared" si="1698"/>
        <v>0</v>
      </c>
      <c r="AK385" s="203"/>
      <c r="AL385" s="203"/>
      <c r="AM385" s="329"/>
      <c r="AN385" s="325"/>
      <c r="AO385" s="202">
        <f t="shared" si="1520"/>
        <v>0</v>
      </c>
      <c r="AP385" s="203"/>
      <c r="AQ385" s="325"/>
      <c r="AR385" s="325"/>
      <c r="AS385" s="327"/>
      <c r="AT385" s="327"/>
      <c r="AU385" s="334"/>
      <c r="AV385" s="334"/>
      <c r="AW385" s="203" t="s">
        <v>89</v>
      </c>
      <c r="AX385" s="203"/>
      <c r="AY385" s="130"/>
      <c r="AZ385" s="131"/>
      <c r="BA385" s="207"/>
      <c r="BB385" s="145"/>
      <c r="BC385" s="145"/>
      <c r="BD385" s="145"/>
      <c r="BE385" s="145"/>
      <c r="BF385" s="145"/>
      <c r="BG385" s="145"/>
      <c r="BH385" s="145"/>
    </row>
    <row r="386" spans="1:60" ht="63.75" hidden="1" customHeight="1" x14ac:dyDescent="0.2">
      <c r="A386" s="324">
        <v>126</v>
      </c>
      <c r="B386" s="324" t="s">
        <v>179</v>
      </c>
      <c r="C386" s="325" t="str">
        <f>+VLOOKUP(B386,$A$568:$B$606,2,0)</f>
        <v>CARLOS FERNANDO CASTAÑO MONTOYA</v>
      </c>
      <c r="D386" s="336" t="s">
        <v>162</v>
      </c>
      <c r="E386" s="325"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324" t="s">
        <v>264</v>
      </c>
      <c r="G386" s="203" t="s">
        <v>261</v>
      </c>
      <c r="H386" s="203" t="s">
        <v>41</v>
      </c>
      <c r="I386" s="209" t="s">
        <v>1677</v>
      </c>
      <c r="J386" s="324" t="s">
        <v>111</v>
      </c>
      <c r="K386" s="324" t="s">
        <v>1678</v>
      </c>
      <c r="L386" s="324" t="s">
        <v>1679</v>
      </c>
      <c r="M386" s="324" t="s">
        <v>1693</v>
      </c>
      <c r="N386" s="324" t="s">
        <v>104</v>
      </c>
      <c r="O386" s="332">
        <f t="shared" ref="O386" si="1767">IF(N386="ALTA",5,IF(N386="MEDIO ALTA",4,IF(N386="MEDIA",3,IF(N386="MEDIO BAJA",2,IF(N386="BAJA",1,0)))))</f>
        <v>3</v>
      </c>
      <c r="P386" s="324" t="s">
        <v>208</v>
      </c>
      <c r="Q386" s="332">
        <f t="shared" ref="Q386" si="1768">IF(P386="ALTO",5,IF(P386="MEDIO-ALTO",4,IF(P386="MEDIO",3,IF(P386="MEDIO-BAJO",2,IF(P386="BAJO",1,0)))))</f>
        <v>2</v>
      </c>
      <c r="R386" s="332">
        <f t="shared" ref="R386" si="1769">Q386*O386</f>
        <v>6</v>
      </c>
      <c r="S386" s="128" t="s">
        <v>386</v>
      </c>
      <c r="T386" s="129">
        <f t="shared" si="1695"/>
        <v>4</v>
      </c>
      <c r="U386" s="325">
        <f t="shared" ref="U386" si="1770">ROUND(AVERAGEIF(T386:T388,"&gt;0"),0)</f>
        <v>4</v>
      </c>
      <c r="V386" s="325">
        <f t="shared" ref="V386" si="1771">U386*0.6</f>
        <v>2.4</v>
      </c>
      <c r="W386" s="167" t="s">
        <v>1705</v>
      </c>
      <c r="X386" s="324">
        <f t="shared" ref="X386" si="1772">IF(S386="No_existen",5*$X$10,Y386*$X$10)</f>
        <v>0.2</v>
      </c>
      <c r="Y386" s="329">
        <f t="shared" ref="Y386" si="1773">ROUND(AVERAGEIF(Z386:Z388,"&gt;0"),0)</f>
        <v>4</v>
      </c>
      <c r="Z386" s="206">
        <f t="shared" si="1696"/>
        <v>4</v>
      </c>
      <c r="AA386" s="203" t="s">
        <v>318</v>
      </c>
      <c r="AB386" s="203"/>
      <c r="AC386" s="329">
        <f t="shared" ref="AC386" si="1774">IF(S386="No_existen",5*$AC$10,AD386*$AC$10)</f>
        <v>0.15</v>
      </c>
      <c r="AD386" s="325">
        <f t="shared" ref="AD386" si="1775">ROUND(AVERAGEIF(AE386:AE388,"&gt;0"),0)</f>
        <v>1</v>
      </c>
      <c r="AE386" s="202">
        <f t="shared" si="1697"/>
        <v>1</v>
      </c>
      <c r="AF386" s="203" t="s">
        <v>295</v>
      </c>
      <c r="AG386" s="203" t="s">
        <v>1713</v>
      </c>
      <c r="AH386" s="329">
        <f t="shared" ref="AH386" si="1776">IF(S386="No_existen",5*$AH$10,AI386*$AH$10)</f>
        <v>0.1</v>
      </c>
      <c r="AI386" s="325">
        <f t="shared" ref="AI386" si="1777">ROUND(AVERAGEIF(AJ386:AJ388,"&gt;0"),0)</f>
        <v>1</v>
      </c>
      <c r="AJ386" s="202">
        <f t="shared" si="1698"/>
        <v>1</v>
      </c>
      <c r="AK386" s="203" t="s">
        <v>292</v>
      </c>
      <c r="AL386" s="203" t="s">
        <v>307</v>
      </c>
      <c r="AM386" s="329">
        <f t="shared" ref="AM386" si="1778">IF(S386="No_existen",5*$AM$10,AN386*$AM$10)</f>
        <v>0.1</v>
      </c>
      <c r="AN386" s="325">
        <f t="shared" ref="AN386" si="1779">ROUND(AVERAGEIF(AO386:AO388,"&gt;0"),0)</f>
        <v>1</v>
      </c>
      <c r="AO386" s="202">
        <f t="shared" si="1520"/>
        <v>1</v>
      </c>
      <c r="AP386" s="203" t="s">
        <v>614</v>
      </c>
      <c r="AQ386" s="325">
        <f t="shared" ref="AQ386" si="1780">ROUND(AVERAGE(U386,Y386,AD386,AI386,AN386),0)</f>
        <v>2</v>
      </c>
      <c r="AR386" s="325" t="str">
        <f t="shared" ref="AR386" si="1781">IF(AQ386&lt;1.5,"FUERTE",IF(AND(AQ386&gt;=1.5,AQ386&lt;2.5),"ACEPTABLE",IF(AQ386&gt;=5,"INEXISTENTE","DÉBIL")))</f>
        <v>ACEPTABLE</v>
      </c>
      <c r="AS386" s="327">
        <f t="shared" ref="AS386" si="1782">IF(R386=0,0,ROUND((R386*AQ386),0))</f>
        <v>12</v>
      </c>
      <c r="AT386" s="327" t="str">
        <f t="shared" ref="AT386" si="1783">IF(AS386&gt;=36,"GRAVE", IF(AS386&lt;=10, "LEVE", "MODERADO"))</f>
        <v>MODERADO</v>
      </c>
      <c r="AU386" s="336" t="s">
        <v>1720</v>
      </c>
      <c r="AV386" s="336">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324"/>
      <c r="B387" s="324"/>
      <c r="C387" s="325"/>
      <c r="D387" s="336"/>
      <c r="E387" s="325"/>
      <c r="F387" s="324"/>
      <c r="G387" s="203"/>
      <c r="H387" s="203"/>
      <c r="I387" s="127"/>
      <c r="J387" s="324"/>
      <c r="K387" s="324"/>
      <c r="L387" s="324"/>
      <c r="M387" s="324"/>
      <c r="N387" s="324"/>
      <c r="O387" s="332"/>
      <c r="P387" s="324"/>
      <c r="Q387" s="332"/>
      <c r="R387" s="332"/>
      <c r="S387" s="128"/>
      <c r="T387" s="129">
        <f t="shared" si="1695"/>
        <v>0</v>
      </c>
      <c r="U387" s="325"/>
      <c r="V387" s="325"/>
      <c r="W387" s="203"/>
      <c r="X387" s="324"/>
      <c r="Y387" s="329"/>
      <c r="Z387" s="206">
        <f t="shared" si="1696"/>
        <v>0</v>
      </c>
      <c r="AA387" s="203"/>
      <c r="AB387" s="203"/>
      <c r="AC387" s="329"/>
      <c r="AD387" s="325"/>
      <c r="AE387" s="202">
        <f t="shared" si="1697"/>
        <v>0</v>
      </c>
      <c r="AF387" s="203"/>
      <c r="AG387" s="203"/>
      <c r="AH387" s="329"/>
      <c r="AI387" s="325"/>
      <c r="AJ387" s="202">
        <f t="shared" si="1698"/>
        <v>0</v>
      </c>
      <c r="AK387" s="203"/>
      <c r="AL387" s="203"/>
      <c r="AM387" s="329"/>
      <c r="AN387" s="325"/>
      <c r="AO387" s="202">
        <f t="shared" si="1520"/>
        <v>0</v>
      </c>
      <c r="AP387" s="203"/>
      <c r="AQ387" s="325"/>
      <c r="AR387" s="325"/>
      <c r="AS387" s="327"/>
      <c r="AT387" s="327"/>
      <c r="AU387" s="336"/>
      <c r="AV387" s="336"/>
      <c r="AW387" s="203" t="s">
        <v>89</v>
      </c>
      <c r="AX387" s="203"/>
      <c r="AY387" s="130"/>
      <c r="AZ387" s="131"/>
      <c r="BA387" s="207"/>
      <c r="BB387" s="145"/>
      <c r="BC387" s="145"/>
      <c r="BD387" s="145"/>
      <c r="BE387" s="145"/>
      <c r="BF387" s="145"/>
      <c r="BG387" s="145"/>
      <c r="BH387" s="145"/>
    </row>
    <row r="388" spans="1:60" ht="63.75" hidden="1" customHeight="1" x14ac:dyDescent="0.2">
      <c r="A388" s="324"/>
      <c r="B388" s="324"/>
      <c r="C388" s="325"/>
      <c r="D388" s="336"/>
      <c r="E388" s="325"/>
      <c r="F388" s="324"/>
      <c r="G388" s="203"/>
      <c r="H388" s="203"/>
      <c r="I388" s="127"/>
      <c r="J388" s="324"/>
      <c r="K388" s="324"/>
      <c r="L388" s="324"/>
      <c r="M388" s="324"/>
      <c r="N388" s="324"/>
      <c r="O388" s="332"/>
      <c r="P388" s="324"/>
      <c r="Q388" s="332"/>
      <c r="R388" s="332"/>
      <c r="S388" s="128"/>
      <c r="T388" s="129">
        <f t="shared" si="1695"/>
        <v>0</v>
      </c>
      <c r="U388" s="325"/>
      <c r="V388" s="325"/>
      <c r="W388" s="203"/>
      <c r="X388" s="324"/>
      <c r="Y388" s="329"/>
      <c r="Z388" s="206">
        <f t="shared" si="1696"/>
        <v>0</v>
      </c>
      <c r="AA388" s="203"/>
      <c r="AB388" s="203"/>
      <c r="AC388" s="329"/>
      <c r="AD388" s="325"/>
      <c r="AE388" s="202">
        <f t="shared" si="1697"/>
        <v>0</v>
      </c>
      <c r="AF388" s="203"/>
      <c r="AG388" s="203"/>
      <c r="AH388" s="329"/>
      <c r="AI388" s="325"/>
      <c r="AJ388" s="202">
        <f t="shared" si="1698"/>
        <v>0</v>
      </c>
      <c r="AK388" s="203"/>
      <c r="AL388" s="203"/>
      <c r="AM388" s="329"/>
      <c r="AN388" s="325"/>
      <c r="AO388" s="202">
        <f t="shared" si="1520"/>
        <v>0</v>
      </c>
      <c r="AP388" s="203"/>
      <c r="AQ388" s="325"/>
      <c r="AR388" s="325"/>
      <c r="AS388" s="327"/>
      <c r="AT388" s="327"/>
      <c r="AU388" s="336"/>
      <c r="AV388" s="336"/>
      <c r="AW388" s="203" t="s">
        <v>89</v>
      </c>
      <c r="AX388" s="203"/>
      <c r="AY388" s="130"/>
      <c r="AZ388" s="131"/>
      <c r="BA388" s="207"/>
      <c r="BB388" s="145"/>
      <c r="BC388" s="145"/>
      <c r="BD388" s="145"/>
      <c r="BE388" s="145"/>
      <c r="BF388" s="145"/>
      <c r="BG388" s="145"/>
      <c r="BH388" s="145"/>
    </row>
    <row r="389" spans="1:60" ht="63.75" hidden="1" customHeight="1" x14ac:dyDescent="0.2">
      <c r="A389" s="324">
        <v>127</v>
      </c>
      <c r="B389" s="324" t="s">
        <v>452</v>
      </c>
      <c r="C389" s="325" t="str">
        <f>+VLOOKUP(B389,$A$568:$B$606,2,0)</f>
        <v>DIANA PATRICIA JURADO RAMIREZ</v>
      </c>
      <c r="D389" s="336" t="s">
        <v>162</v>
      </c>
      <c r="E389" s="325"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324" t="s">
        <v>264</v>
      </c>
      <c r="G389" s="203" t="s">
        <v>260</v>
      </c>
      <c r="H389" s="203" t="s">
        <v>37</v>
      </c>
      <c r="I389" s="127" t="s">
        <v>1722</v>
      </c>
      <c r="J389" s="324" t="s">
        <v>105</v>
      </c>
      <c r="K389" s="337" t="s">
        <v>105</v>
      </c>
      <c r="L389" s="337" t="s">
        <v>1725</v>
      </c>
      <c r="M389" s="367" t="s">
        <v>1726</v>
      </c>
      <c r="N389" s="324" t="s">
        <v>146</v>
      </c>
      <c r="O389" s="332">
        <f t="shared" ref="O389" si="1784">IF(N389="ALTA",5,IF(N389="MEDIO ALTA",4,IF(N389="MEDIA",3,IF(N389="MEDIO BAJA",2,IF(N389="BAJA",1,0)))))</f>
        <v>4</v>
      </c>
      <c r="P389" s="324" t="s">
        <v>208</v>
      </c>
      <c r="Q389" s="332">
        <f t="shared" ref="Q389" si="1785">IF(P389="ALTO",5,IF(P389="MEDIO-ALTO",4,IF(P389="MEDIO",3,IF(P389="MEDIO-BAJO",2,IF(P389="BAJO",1,0)))))</f>
        <v>2</v>
      </c>
      <c r="R389" s="332">
        <f t="shared" ref="R389" si="1786">Q389*O389</f>
        <v>8</v>
      </c>
      <c r="S389" s="128" t="s">
        <v>314</v>
      </c>
      <c r="T389" s="129">
        <f t="shared" si="1695"/>
        <v>2</v>
      </c>
      <c r="U389" s="325">
        <f t="shared" ref="U389" si="1787">ROUND(AVERAGEIF(T389:T391,"&gt;0"),0)</f>
        <v>2</v>
      </c>
      <c r="V389" s="325">
        <f t="shared" ref="V389" si="1788">U389*0.6</f>
        <v>1.2</v>
      </c>
      <c r="W389" s="203" t="s">
        <v>1732</v>
      </c>
      <c r="X389" s="324">
        <f t="shared" ref="X389" si="1789">IF(S389="No_existen",5*$X$10,Y389*$X$10)</f>
        <v>0.1</v>
      </c>
      <c r="Y389" s="329">
        <f t="shared" ref="Y389" si="1790">ROUND(AVERAGEIF(Z389:Z391,"&gt;0"),0)</f>
        <v>2</v>
      </c>
      <c r="Z389" s="206">
        <f t="shared" si="1696"/>
        <v>2</v>
      </c>
      <c r="AA389" s="203" t="s">
        <v>319</v>
      </c>
      <c r="AB389" s="203"/>
      <c r="AC389" s="329">
        <f t="shared" ref="AC389" si="1791">IF(S389="No_existen",5*$AC$10,AD389*$AC$10)</f>
        <v>0.15</v>
      </c>
      <c r="AD389" s="325">
        <f t="shared" ref="AD389" si="1792">ROUND(AVERAGEIF(AE389:AE391,"&gt;0"),0)</f>
        <v>1</v>
      </c>
      <c r="AE389" s="202">
        <f t="shared" si="1697"/>
        <v>1</v>
      </c>
      <c r="AF389" s="203" t="s">
        <v>295</v>
      </c>
      <c r="AG389" s="203" t="s">
        <v>1735</v>
      </c>
      <c r="AH389" s="329">
        <f t="shared" ref="AH389" si="1793">IF(S389="No_existen",5*$AH$10,AI389*$AH$10)</f>
        <v>0.1</v>
      </c>
      <c r="AI389" s="325">
        <f t="shared" ref="AI389" si="1794">ROUND(AVERAGEIF(AJ389:AJ391,"&gt;0"),0)</f>
        <v>1</v>
      </c>
      <c r="AJ389" s="202">
        <f t="shared" si="1698"/>
        <v>1</v>
      </c>
      <c r="AK389" s="203" t="s">
        <v>292</v>
      </c>
      <c r="AL389" s="203" t="s">
        <v>306</v>
      </c>
      <c r="AM389" s="329">
        <f t="shared" ref="AM389" si="1795">IF(S389="No_existen",5*$AM$10,AN389*$AM$10)</f>
        <v>0.4</v>
      </c>
      <c r="AN389" s="325">
        <f t="shared" ref="AN389" si="1796">ROUND(AVERAGEIF(AO389:AO391,"&gt;0"),0)</f>
        <v>4</v>
      </c>
      <c r="AO389" s="202">
        <f t="shared" si="1520"/>
        <v>4</v>
      </c>
      <c r="AP389" s="203" t="s">
        <v>613</v>
      </c>
      <c r="AQ389" s="325">
        <f t="shared" ref="AQ389" si="1797">ROUND(AVERAGE(U389,Y389,AD389,AI389,AN389),0)</f>
        <v>2</v>
      </c>
      <c r="AR389" s="325" t="str">
        <f t="shared" ref="AR389" si="1798">IF(AQ389&lt;1.5,"FUERTE",IF(AND(AQ389&gt;=1.5,AQ389&lt;2.5),"ACEPTABLE",IF(AQ389&gt;=5,"INEXISTENTE","DÉBIL")))</f>
        <v>ACEPTABLE</v>
      </c>
      <c r="AS389" s="327">
        <f t="shared" ref="AS389" si="1799">IF(R389=0,0,ROUND((R389*AQ389),0))</f>
        <v>16</v>
      </c>
      <c r="AT389" s="327" t="str">
        <f t="shared" ref="AT389" si="1800">IF(AS389&gt;=36,"GRAVE", IF(AS389&lt;=10, "LEVE", "MODERADO"))</f>
        <v>MODERADO</v>
      </c>
      <c r="AU389" s="337" t="s">
        <v>1738</v>
      </c>
      <c r="AV389" s="338"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324"/>
      <c r="B390" s="324"/>
      <c r="C390" s="325"/>
      <c r="D390" s="336"/>
      <c r="E390" s="325"/>
      <c r="F390" s="324"/>
      <c r="G390" s="203"/>
      <c r="H390" s="203"/>
      <c r="I390" s="127"/>
      <c r="J390" s="324"/>
      <c r="K390" s="337"/>
      <c r="L390" s="337"/>
      <c r="M390" s="337"/>
      <c r="N390" s="324"/>
      <c r="O390" s="332"/>
      <c r="P390" s="324"/>
      <c r="Q390" s="332"/>
      <c r="R390" s="332"/>
      <c r="S390" s="128"/>
      <c r="T390" s="129">
        <f t="shared" si="1695"/>
        <v>0</v>
      </c>
      <c r="U390" s="325"/>
      <c r="V390" s="325"/>
      <c r="W390" s="203"/>
      <c r="X390" s="324"/>
      <c r="Y390" s="329"/>
      <c r="Z390" s="206">
        <f t="shared" si="1696"/>
        <v>0</v>
      </c>
      <c r="AA390" s="203"/>
      <c r="AB390" s="203"/>
      <c r="AC390" s="329"/>
      <c r="AD390" s="325"/>
      <c r="AE390" s="202">
        <f t="shared" si="1697"/>
        <v>0</v>
      </c>
      <c r="AF390" s="203"/>
      <c r="AG390" s="203"/>
      <c r="AH390" s="329"/>
      <c r="AI390" s="325"/>
      <c r="AJ390" s="202">
        <f t="shared" si="1698"/>
        <v>0</v>
      </c>
      <c r="AK390" s="203"/>
      <c r="AL390" s="203"/>
      <c r="AM390" s="329"/>
      <c r="AN390" s="325"/>
      <c r="AO390" s="202">
        <f t="shared" si="1520"/>
        <v>0</v>
      </c>
      <c r="AP390" s="203"/>
      <c r="AQ390" s="325"/>
      <c r="AR390" s="325"/>
      <c r="AS390" s="327"/>
      <c r="AT390" s="327"/>
      <c r="AU390" s="337"/>
      <c r="AV390" s="337"/>
      <c r="AW390" s="203"/>
      <c r="AX390" s="203"/>
      <c r="AY390" s="131"/>
      <c r="AZ390" s="131"/>
      <c r="BA390" s="207"/>
      <c r="BB390" s="145"/>
      <c r="BC390" s="145"/>
      <c r="BD390" s="145"/>
      <c r="BE390" s="145"/>
      <c r="BF390" s="145"/>
      <c r="BG390" s="145"/>
      <c r="BH390" s="145"/>
    </row>
    <row r="391" spans="1:60" ht="63.75" hidden="1" customHeight="1" x14ac:dyDescent="0.2">
      <c r="A391" s="324"/>
      <c r="B391" s="324"/>
      <c r="C391" s="325"/>
      <c r="D391" s="336"/>
      <c r="E391" s="325"/>
      <c r="F391" s="324"/>
      <c r="G391" s="203"/>
      <c r="H391" s="203"/>
      <c r="I391" s="128"/>
      <c r="J391" s="324"/>
      <c r="K391" s="337"/>
      <c r="L391" s="337"/>
      <c r="M391" s="337"/>
      <c r="N391" s="324"/>
      <c r="O391" s="332"/>
      <c r="P391" s="324"/>
      <c r="Q391" s="332"/>
      <c r="R391" s="332"/>
      <c r="S391" s="128"/>
      <c r="T391" s="129">
        <f t="shared" si="1695"/>
        <v>0</v>
      </c>
      <c r="U391" s="325"/>
      <c r="V391" s="325"/>
      <c r="W391" s="203"/>
      <c r="X391" s="324"/>
      <c r="Y391" s="329"/>
      <c r="Z391" s="206">
        <f t="shared" si="1696"/>
        <v>0</v>
      </c>
      <c r="AA391" s="203"/>
      <c r="AB391" s="203"/>
      <c r="AC391" s="329"/>
      <c r="AD391" s="325"/>
      <c r="AE391" s="202">
        <f t="shared" si="1697"/>
        <v>0</v>
      </c>
      <c r="AF391" s="203"/>
      <c r="AG391" s="203"/>
      <c r="AH391" s="329"/>
      <c r="AI391" s="325"/>
      <c r="AJ391" s="202">
        <f t="shared" si="1698"/>
        <v>0</v>
      </c>
      <c r="AK391" s="203"/>
      <c r="AL391" s="203"/>
      <c r="AM391" s="329"/>
      <c r="AN391" s="325"/>
      <c r="AO391" s="202">
        <f t="shared" si="1520"/>
        <v>0</v>
      </c>
      <c r="AP391" s="203"/>
      <c r="AQ391" s="325"/>
      <c r="AR391" s="325"/>
      <c r="AS391" s="327"/>
      <c r="AT391" s="327"/>
      <c r="AU391" s="337"/>
      <c r="AV391" s="337"/>
      <c r="AW391" s="203"/>
      <c r="AX391" s="203"/>
      <c r="AY391" s="131"/>
      <c r="AZ391" s="131"/>
      <c r="BA391" s="207"/>
      <c r="BB391" s="145"/>
      <c r="BC391" s="145"/>
      <c r="BD391" s="145"/>
      <c r="BE391" s="145"/>
      <c r="BF391" s="145"/>
      <c r="BG391" s="145"/>
      <c r="BH391" s="145"/>
    </row>
    <row r="392" spans="1:60" ht="63.75" hidden="1" customHeight="1" x14ac:dyDescent="0.2">
      <c r="A392" s="324">
        <v>128</v>
      </c>
      <c r="B392" s="324" t="s">
        <v>452</v>
      </c>
      <c r="C392" s="325" t="str">
        <f>+VLOOKUP(B392,$A$568:$B$606,2,0)</f>
        <v>DIANA PATRICIA JURADO RAMIREZ</v>
      </c>
      <c r="D392" s="336" t="s">
        <v>162</v>
      </c>
      <c r="E392" s="325"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324" t="s">
        <v>264</v>
      </c>
      <c r="G392" s="203" t="s">
        <v>260</v>
      </c>
      <c r="H392" s="203" t="s">
        <v>38</v>
      </c>
      <c r="I392" s="128" t="s">
        <v>1723</v>
      </c>
      <c r="J392" s="324" t="s">
        <v>112</v>
      </c>
      <c r="K392" s="324" t="s">
        <v>144</v>
      </c>
      <c r="L392" s="324" t="s">
        <v>1727</v>
      </c>
      <c r="M392" s="368" t="s">
        <v>1728</v>
      </c>
      <c r="N392" s="324" t="s">
        <v>127</v>
      </c>
      <c r="O392" s="332">
        <f t="shared" ref="O392" si="1801">IF(N392="ALTA",5,IF(N392="MEDIO ALTA",4,IF(N392="MEDIA",3,IF(N392="MEDIO BAJA",2,IF(N392="BAJA",1,0)))))</f>
        <v>1</v>
      </c>
      <c r="P392" s="324" t="s">
        <v>139</v>
      </c>
      <c r="Q392" s="332">
        <f t="shared" ref="Q392" si="1802">IF(P392="ALTO",5,IF(P392="MEDIO-ALTO",4,IF(P392="MEDIO",3,IF(P392="MEDIO-BAJO",2,IF(P392="BAJO",1,0)))))</f>
        <v>5</v>
      </c>
      <c r="R392" s="332">
        <f t="shared" ref="R392" si="1803">Q392*O392</f>
        <v>5</v>
      </c>
      <c r="S392" s="128" t="s">
        <v>314</v>
      </c>
      <c r="T392" s="129">
        <f t="shared" si="1695"/>
        <v>2</v>
      </c>
      <c r="U392" s="325">
        <f t="shared" ref="U392" si="1804">ROUND(AVERAGEIF(T392:T394,"&gt;0"),0)</f>
        <v>2</v>
      </c>
      <c r="V392" s="325">
        <f t="shared" ref="V392" si="1805">U392*0.6</f>
        <v>1.2</v>
      </c>
      <c r="W392" s="203" t="s">
        <v>1733</v>
      </c>
      <c r="X392" s="324">
        <f t="shared" ref="X392" si="1806">IF(S392="No_existen",5*$X$10,Y392*$X$10)</f>
        <v>0.1</v>
      </c>
      <c r="Y392" s="329">
        <f t="shared" ref="Y392" si="1807">ROUND(AVERAGEIF(Z392:Z394,"&gt;0"),0)</f>
        <v>2</v>
      </c>
      <c r="Z392" s="206">
        <f t="shared" si="1696"/>
        <v>2</v>
      </c>
      <c r="AA392" s="203" t="s">
        <v>319</v>
      </c>
      <c r="AB392" s="203"/>
      <c r="AC392" s="329">
        <f t="shared" ref="AC392" si="1808">IF(S392="No_existen",5*$AC$10,AD392*$AC$10)</f>
        <v>0.15</v>
      </c>
      <c r="AD392" s="325">
        <f t="shared" ref="AD392" si="1809">ROUND(AVERAGEIF(AE392:AE394,"&gt;0"),0)</f>
        <v>1</v>
      </c>
      <c r="AE392" s="202">
        <f t="shared" si="1697"/>
        <v>1</v>
      </c>
      <c r="AF392" s="203" t="s">
        <v>295</v>
      </c>
      <c r="AG392" s="203" t="s">
        <v>1736</v>
      </c>
      <c r="AH392" s="329">
        <f t="shared" ref="AH392" si="1810">IF(S392="No_existen",5*$AH$10,AI392*$AH$10)</f>
        <v>0.1</v>
      </c>
      <c r="AI392" s="325">
        <f t="shared" ref="AI392" si="1811">ROUND(AVERAGEIF(AJ392:AJ394,"&gt;0"),0)</f>
        <v>1</v>
      </c>
      <c r="AJ392" s="202">
        <f t="shared" si="1698"/>
        <v>1</v>
      </c>
      <c r="AK392" s="203" t="s">
        <v>292</v>
      </c>
      <c r="AL392" s="203" t="s">
        <v>306</v>
      </c>
      <c r="AM392" s="329">
        <f t="shared" ref="AM392" si="1812">IF(S392="No_existen",5*$AM$10,AN392*$AM$10)</f>
        <v>0.4</v>
      </c>
      <c r="AN392" s="325">
        <f t="shared" ref="AN392" si="1813">ROUND(AVERAGEIF(AO392:AO394,"&gt;0"),0)</f>
        <v>4</v>
      </c>
      <c r="AO392" s="202">
        <f t="shared" si="1520"/>
        <v>4</v>
      </c>
      <c r="AP392" s="203" t="s">
        <v>613</v>
      </c>
      <c r="AQ392" s="325">
        <f t="shared" ref="AQ392" si="1814">ROUND(AVERAGE(U392,Y392,AD392,AI392,AN392),0)</f>
        <v>2</v>
      </c>
      <c r="AR392" s="325" t="str">
        <f t="shared" ref="AR392" si="1815">IF(AQ392&lt;1.5,"FUERTE",IF(AND(AQ392&gt;=1.5,AQ392&lt;2.5),"ACEPTABLE",IF(AQ392&gt;=5,"INEXISTENTE","DÉBIL")))</f>
        <v>ACEPTABLE</v>
      </c>
      <c r="AS392" s="327">
        <f t="shared" ref="AS392" si="1816">IF(R392=0,0,ROUND((R392*AQ392),0))</f>
        <v>10</v>
      </c>
      <c r="AT392" s="327" t="str">
        <f t="shared" ref="AT392" si="1817">IF(AS392&gt;=36,"GRAVE", IF(AS392&lt;=10, "LEVE", "MODERADO"))</f>
        <v>LEVE</v>
      </c>
      <c r="AU392" s="334" t="s">
        <v>1740</v>
      </c>
      <c r="AV392" s="335"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324"/>
      <c r="B393" s="324"/>
      <c r="C393" s="325"/>
      <c r="D393" s="336"/>
      <c r="E393" s="325"/>
      <c r="F393" s="324"/>
      <c r="G393" s="203"/>
      <c r="H393" s="203"/>
      <c r="I393" s="128"/>
      <c r="J393" s="324"/>
      <c r="K393" s="324"/>
      <c r="L393" s="324"/>
      <c r="M393" s="324"/>
      <c r="N393" s="324"/>
      <c r="O393" s="332"/>
      <c r="P393" s="324"/>
      <c r="Q393" s="332"/>
      <c r="R393" s="332"/>
      <c r="S393" s="128"/>
      <c r="T393" s="129">
        <f t="shared" si="1695"/>
        <v>0</v>
      </c>
      <c r="U393" s="325"/>
      <c r="V393" s="325"/>
      <c r="W393" s="203"/>
      <c r="X393" s="324"/>
      <c r="Y393" s="329"/>
      <c r="Z393" s="206">
        <f t="shared" si="1696"/>
        <v>0</v>
      </c>
      <c r="AA393" s="203"/>
      <c r="AB393" s="203"/>
      <c r="AC393" s="329"/>
      <c r="AD393" s="325"/>
      <c r="AE393" s="202">
        <f t="shared" si="1697"/>
        <v>0</v>
      </c>
      <c r="AF393" s="203"/>
      <c r="AG393" s="203"/>
      <c r="AH393" s="329"/>
      <c r="AI393" s="325"/>
      <c r="AJ393" s="202">
        <f t="shared" si="1698"/>
        <v>0</v>
      </c>
      <c r="AK393" s="203"/>
      <c r="AL393" s="203"/>
      <c r="AM393" s="329"/>
      <c r="AN393" s="325"/>
      <c r="AO393" s="202">
        <f t="shared" si="1520"/>
        <v>0</v>
      </c>
      <c r="AP393" s="203"/>
      <c r="AQ393" s="325"/>
      <c r="AR393" s="325"/>
      <c r="AS393" s="327"/>
      <c r="AT393" s="327"/>
      <c r="AU393" s="334"/>
      <c r="AV393" s="334"/>
      <c r="AW393" s="203"/>
      <c r="AX393" s="203"/>
      <c r="AY393" s="130"/>
      <c r="AZ393" s="131"/>
      <c r="BA393" s="207"/>
      <c r="BB393" s="145"/>
      <c r="BC393" s="145"/>
      <c r="BD393" s="145"/>
      <c r="BE393" s="145"/>
      <c r="BF393" s="145"/>
      <c r="BG393" s="145"/>
      <c r="BH393" s="145"/>
    </row>
    <row r="394" spans="1:60" ht="63.75" hidden="1" customHeight="1" x14ac:dyDescent="0.2">
      <c r="A394" s="324"/>
      <c r="B394" s="324"/>
      <c r="C394" s="325"/>
      <c r="D394" s="336"/>
      <c r="E394" s="325"/>
      <c r="F394" s="324"/>
      <c r="G394" s="203"/>
      <c r="H394" s="203"/>
      <c r="I394" s="128"/>
      <c r="J394" s="324"/>
      <c r="K394" s="324"/>
      <c r="L394" s="324"/>
      <c r="M394" s="324"/>
      <c r="N394" s="324"/>
      <c r="O394" s="332"/>
      <c r="P394" s="324"/>
      <c r="Q394" s="332"/>
      <c r="R394" s="332"/>
      <c r="S394" s="128"/>
      <c r="T394" s="129">
        <f t="shared" si="1695"/>
        <v>0</v>
      </c>
      <c r="U394" s="325"/>
      <c r="V394" s="325"/>
      <c r="W394" s="203"/>
      <c r="X394" s="324"/>
      <c r="Y394" s="329"/>
      <c r="Z394" s="206">
        <f t="shared" si="1696"/>
        <v>0</v>
      </c>
      <c r="AA394" s="203"/>
      <c r="AB394" s="203"/>
      <c r="AC394" s="329"/>
      <c r="AD394" s="325"/>
      <c r="AE394" s="202">
        <f t="shared" si="1697"/>
        <v>0</v>
      </c>
      <c r="AF394" s="203"/>
      <c r="AG394" s="203"/>
      <c r="AH394" s="329"/>
      <c r="AI394" s="325"/>
      <c r="AJ394" s="202">
        <f t="shared" si="1698"/>
        <v>0</v>
      </c>
      <c r="AK394" s="203"/>
      <c r="AL394" s="203"/>
      <c r="AM394" s="329"/>
      <c r="AN394" s="325"/>
      <c r="AO394" s="202">
        <f t="shared" si="1520"/>
        <v>0</v>
      </c>
      <c r="AP394" s="203"/>
      <c r="AQ394" s="325"/>
      <c r="AR394" s="325"/>
      <c r="AS394" s="327"/>
      <c r="AT394" s="327"/>
      <c r="AU394" s="334"/>
      <c r="AV394" s="334"/>
      <c r="AW394" s="203"/>
      <c r="AX394" s="203"/>
      <c r="AY394" s="130"/>
      <c r="AZ394" s="131"/>
      <c r="BA394" s="207"/>
      <c r="BB394" s="145"/>
      <c r="BC394" s="145"/>
      <c r="BD394" s="145"/>
      <c r="BE394" s="145"/>
      <c r="BF394" s="145"/>
      <c r="BG394" s="145"/>
      <c r="BH394" s="145"/>
    </row>
    <row r="395" spans="1:60" ht="63.75" hidden="1" customHeight="1" x14ac:dyDescent="0.2">
      <c r="A395" s="324">
        <v>129</v>
      </c>
      <c r="B395" s="324" t="s">
        <v>452</v>
      </c>
      <c r="C395" s="325" t="str">
        <f>+VLOOKUP(B395,$A$568:$B$606,2,0)</f>
        <v>DIANA PATRICIA JURADO RAMIREZ</v>
      </c>
      <c r="D395" s="336" t="s">
        <v>162</v>
      </c>
      <c r="E395" s="325"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324" t="s">
        <v>265</v>
      </c>
      <c r="G395" s="203" t="s">
        <v>260</v>
      </c>
      <c r="H395" s="203" t="s">
        <v>37</v>
      </c>
      <c r="I395" s="169" t="s">
        <v>1724</v>
      </c>
      <c r="J395" s="324" t="s">
        <v>111</v>
      </c>
      <c r="K395" s="337" t="s">
        <v>1729</v>
      </c>
      <c r="L395" s="324" t="s">
        <v>1730</v>
      </c>
      <c r="M395" s="368" t="s">
        <v>1731</v>
      </c>
      <c r="N395" s="324" t="s">
        <v>127</v>
      </c>
      <c r="O395" s="332">
        <f t="shared" ref="O395" si="1818">IF(N395="ALTA",5,IF(N395="MEDIO ALTA",4,IF(N395="MEDIA",3,IF(N395="MEDIO BAJA",2,IF(N395="BAJA",1,0)))))</f>
        <v>1</v>
      </c>
      <c r="P395" s="324" t="s">
        <v>209</v>
      </c>
      <c r="Q395" s="332">
        <f t="shared" ref="Q395" si="1819">IF(P395="ALTO",5,IF(P395="MEDIO-ALTO",4,IF(P395="MEDIO",3,IF(P395="MEDIO-BAJO",2,IF(P395="BAJO",1,0)))))</f>
        <v>4</v>
      </c>
      <c r="R395" s="332">
        <f t="shared" ref="R395" si="1820">Q395*O395</f>
        <v>4</v>
      </c>
      <c r="S395" s="128" t="s">
        <v>321</v>
      </c>
      <c r="T395" s="129">
        <f t="shared" si="1695"/>
        <v>3</v>
      </c>
      <c r="U395" s="325">
        <f t="shared" ref="U395" si="1821">ROUND(AVERAGEIF(T395:T397,"&gt;0"),0)</f>
        <v>3</v>
      </c>
      <c r="V395" s="325">
        <f t="shared" ref="V395" si="1822">U395*0.6</f>
        <v>1.7999999999999998</v>
      </c>
      <c r="W395" s="203" t="s">
        <v>1734</v>
      </c>
      <c r="X395" s="324">
        <f t="shared" ref="X395" si="1823">IF(S395="No_existen",5*$X$10,Y395*$X$10)</f>
        <v>0.2</v>
      </c>
      <c r="Y395" s="329">
        <f t="shared" ref="Y395" si="1824">ROUND(AVERAGEIF(Z395:Z397,"&gt;0"),0)</f>
        <v>4</v>
      </c>
      <c r="Z395" s="206">
        <f t="shared" si="1696"/>
        <v>4</v>
      </c>
      <c r="AA395" s="203" t="s">
        <v>318</v>
      </c>
      <c r="AB395" s="203"/>
      <c r="AC395" s="329">
        <f t="shared" ref="AC395" si="1825">IF(S395="No_existen",5*$AC$10,AD395*$AC$10)</f>
        <v>0.15</v>
      </c>
      <c r="AD395" s="325">
        <f t="shared" ref="AD395" si="1826">ROUND(AVERAGEIF(AE395:AE397,"&gt;0"),0)</f>
        <v>1</v>
      </c>
      <c r="AE395" s="202">
        <f t="shared" si="1697"/>
        <v>1</v>
      </c>
      <c r="AF395" s="203" t="s">
        <v>295</v>
      </c>
      <c r="AG395" s="203" t="s">
        <v>1737</v>
      </c>
      <c r="AH395" s="329">
        <f t="shared" ref="AH395" si="1827">IF(S395="No_existen",5*$AH$10,AI395*$AH$10)</f>
        <v>0.1</v>
      </c>
      <c r="AI395" s="325">
        <f t="shared" ref="AI395" si="1828">ROUND(AVERAGEIF(AJ395:AJ397,"&gt;0"),0)</f>
        <v>1</v>
      </c>
      <c r="AJ395" s="202">
        <f t="shared" si="1698"/>
        <v>1</v>
      </c>
      <c r="AK395" s="203" t="s">
        <v>292</v>
      </c>
      <c r="AL395" s="203" t="s">
        <v>302</v>
      </c>
      <c r="AM395" s="329">
        <f t="shared" ref="AM395" si="1829">IF(S395="No_existen",5*$AM$10,AN395*$AM$10)</f>
        <v>0.1</v>
      </c>
      <c r="AN395" s="325">
        <f t="shared" ref="AN395" si="1830">ROUND(AVERAGEIF(AO395:AO397,"&gt;0"),0)</f>
        <v>1</v>
      </c>
      <c r="AO395" s="202">
        <f t="shared" si="1520"/>
        <v>1</v>
      </c>
      <c r="AP395" s="203" t="s">
        <v>614</v>
      </c>
      <c r="AQ395" s="325">
        <f t="shared" ref="AQ395" si="1831">ROUND(AVERAGE(U395,Y395,AD395,AI395,AN395),0)</f>
        <v>2</v>
      </c>
      <c r="AR395" s="325" t="str">
        <f t="shared" ref="AR395" si="1832">IF(AQ395&lt;1.5,"FUERTE",IF(AND(AQ395&gt;=1.5,AQ395&lt;2.5),"ACEPTABLE",IF(AQ395&gt;=5,"INEXISTENTE","DÉBIL")))</f>
        <v>ACEPTABLE</v>
      </c>
      <c r="AS395" s="327">
        <f t="shared" ref="AS395" si="1833">IF(R395=0,0,ROUND((R395*AQ395),0))</f>
        <v>8</v>
      </c>
      <c r="AT395" s="327" t="str">
        <f t="shared" ref="AT395" si="1834">IF(AS395&gt;=36,"GRAVE", IF(AS395&lt;=10, "LEVE", "MODERADO"))</f>
        <v>LEVE</v>
      </c>
      <c r="AU395" s="334" t="s">
        <v>1742</v>
      </c>
      <c r="AV395" s="335">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324"/>
      <c r="B396" s="324"/>
      <c r="C396" s="325"/>
      <c r="D396" s="336"/>
      <c r="E396" s="325"/>
      <c r="F396" s="324"/>
      <c r="G396" s="203"/>
      <c r="H396" s="203"/>
      <c r="I396" s="127"/>
      <c r="J396" s="324"/>
      <c r="K396" s="337"/>
      <c r="L396" s="324"/>
      <c r="M396" s="324"/>
      <c r="N396" s="324"/>
      <c r="O396" s="332"/>
      <c r="P396" s="324"/>
      <c r="Q396" s="332"/>
      <c r="R396" s="332"/>
      <c r="S396" s="128"/>
      <c r="T396" s="129">
        <f t="shared" si="1695"/>
        <v>0</v>
      </c>
      <c r="U396" s="325"/>
      <c r="V396" s="325"/>
      <c r="W396" s="203"/>
      <c r="X396" s="324"/>
      <c r="Y396" s="329"/>
      <c r="Z396" s="206">
        <f t="shared" si="1696"/>
        <v>0</v>
      </c>
      <c r="AA396" s="203"/>
      <c r="AB396" s="203"/>
      <c r="AC396" s="329"/>
      <c r="AD396" s="325"/>
      <c r="AE396" s="202">
        <f t="shared" si="1697"/>
        <v>0</v>
      </c>
      <c r="AF396" s="203"/>
      <c r="AG396" s="203"/>
      <c r="AH396" s="329"/>
      <c r="AI396" s="325"/>
      <c r="AJ396" s="202">
        <f t="shared" si="1698"/>
        <v>0</v>
      </c>
      <c r="AK396" s="203"/>
      <c r="AL396" s="203"/>
      <c r="AM396" s="329"/>
      <c r="AN396" s="325"/>
      <c r="AO396" s="202">
        <f t="shared" si="1520"/>
        <v>0</v>
      </c>
      <c r="AP396" s="203"/>
      <c r="AQ396" s="325"/>
      <c r="AR396" s="325"/>
      <c r="AS396" s="327"/>
      <c r="AT396" s="327"/>
      <c r="AU396" s="334"/>
      <c r="AV396" s="334"/>
      <c r="AW396" s="203"/>
      <c r="AX396" s="203"/>
      <c r="AY396" s="130"/>
      <c r="AZ396" s="131"/>
      <c r="BA396" s="207"/>
      <c r="BB396" s="145"/>
      <c r="BC396" s="145"/>
      <c r="BD396" s="145"/>
      <c r="BE396" s="145"/>
      <c r="BF396" s="145"/>
      <c r="BG396" s="145"/>
      <c r="BH396" s="145"/>
    </row>
    <row r="397" spans="1:60" ht="63.75" hidden="1" customHeight="1" x14ac:dyDescent="0.2">
      <c r="A397" s="324"/>
      <c r="B397" s="324"/>
      <c r="C397" s="325"/>
      <c r="D397" s="336"/>
      <c r="E397" s="325"/>
      <c r="F397" s="324"/>
      <c r="G397" s="203"/>
      <c r="H397" s="203"/>
      <c r="I397" s="127"/>
      <c r="J397" s="324"/>
      <c r="K397" s="337"/>
      <c r="L397" s="324"/>
      <c r="M397" s="324"/>
      <c r="N397" s="324"/>
      <c r="O397" s="332"/>
      <c r="P397" s="324"/>
      <c r="Q397" s="332"/>
      <c r="R397" s="332"/>
      <c r="S397" s="128"/>
      <c r="T397" s="129">
        <f t="shared" si="1695"/>
        <v>0</v>
      </c>
      <c r="U397" s="325"/>
      <c r="V397" s="325"/>
      <c r="W397" s="203"/>
      <c r="X397" s="324"/>
      <c r="Y397" s="329"/>
      <c r="Z397" s="206">
        <f t="shared" si="1696"/>
        <v>0</v>
      </c>
      <c r="AA397" s="203"/>
      <c r="AB397" s="203"/>
      <c r="AC397" s="329"/>
      <c r="AD397" s="325"/>
      <c r="AE397" s="202">
        <f t="shared" si="1697"/>
        <v>0</v>
      </c>
      <c r="AF397" s="203"/>
      <c r="AG397" s="203"/>
      <c r="AH397" s="329"/>
      <c r="AI397" s="325"/>
      <c r="AJ397" s="202">
        <f t="shared" si="1698"/>
        <v>0</v>
      </c>
      <c r="AK397" s="203"/>
      <c r="AL397" s="203"/>
      <c r="AM397" s="329"/>
      <c r="AN397" s="325"/>
      <c r="AO397" s="202">
        <f t="shared" si="1520"/>
        <v>0</v>
      </c>
      <c r="AP397" s="203"/>
      <c r="AQ397" s="325"/>
      <c r="AR397" s="325"/>
      <c r="AS397" s="327"/>
      <c r="AT397" s="327"/>
      <c r="AU397" s="334"/>
      <c r="AV397" s="334"/>
      <c r="AW397" s="203"/>
      <c r="AX397" s="203"/>
      <c r="AY397" s="130"/>
      <c r="AZ397" s="131"/>
      <c r="BA397" s="207"/>
      <c r="BB397" s="145"/>
      <c r="BC397" s="145"/>
      <c r="BD397" s="145"/>
      <c r="BE397" s="145"/>
      <c r="BF397" s="145"/>
      <c r="BG397" s="145"/>
      <c r="BH397" s="145"/>
    </row>
    <row r="398" spans="1:60" ht="63.75" hidden="1" customHeight="1" x14ac:dyDescent="0.2">
      <c r="A398" s="324">
        <v>130</v>
      </c>
      <c r="B398" s="324" t="s">
        <v>159</v>
      </c>
      <c r="C398" s="325" t="str">
        <f>+VLOOKUP(B398,$A$568:$B$606,2,0)</f>
        <v>MARIA TERESA VELEZ ANGEL</v>
      </c>
      <c r="D398" s="336" t="s">
        <v>162</v>
      </c>
      <c r="E398" s="325"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324" t="s">
        <v>265</v>
      </c>
      <c r="G398" s="203" t="s">
        <v>260</v>
      </c>
      <c r="H398" s="203" t="s">
        <v>34</v>
      </c>
      <c r="I398" s="209" t="s">
        <v>1746</v>
      </c>
      <c r="J398" s="324" t="s">
        <v>111</v>
      </c>
      <c r="K398" s="337" t="s">
        <v>1752</v>
      </c>
      <c r="L398" s="337" t="s">
        <v>1753</v>
      </c>
      <c r="M398" s="337" t="s">
        <v>1754</v>
      </c>
      <c r="N398" s="324" t="s">
        <v>127</v>
      </c>
      <c r="O398" s="332">
        <f t="shared" ref="O398" si="1835">IF(N398="ALTA",5,IF(N398="MEDIO ALTA",4,IF(N398="MEDIA",3,IF(N398="MEDIO BAJA",2,IF(N398="BAJA",1,0)))))</f>
        <v>1</v>
      </c>
      <c r="P398" s="324" t="s">
        <v>209</v>
      </c>
      <c r="Q398" s="332">
        <f t="shared" ref="Q398" si="1836">IF(P398="ALTO",5,IF(P398="MEDIO-ALTO",4,IF(P398="MEDIO",3,IF(P398="MEDIO-BAJO",2,IF(P398="BAJO",1,0)))))</f>
        <v>4</v>
      </c>
      <c r="R398" s="332">
        <f t="shared" ref="R398" si="1837">Q398*O398</f>
        <v>4</v>
      </c>
      <c r="S398" s="128" t="s">
        <v>315</v>
      </c>
      <c r="T398" s="129">
        <f t="shared" si="1695"/>
        <v>1</v>
      </c>
      <c r="U398" s="325">
        <f t="shared" ref="U398" si="1838">ROUND(AVERAGEIF(T398:T400,"&gt;0"),0)</f>
        <v>1</v>
      </c>
      <c r="V398" s="325">
        <f t="shared" ref="V398" si="1839">U398*0.6</f>
        <v>0.6</v>
      </c>
      <c r="W398" s="203" t="s">
        <v>1766</v>
      </c>
      <c r="X398" s="324">
        <f t="shared" ref="X398" si="1840">IF(S398="No_existen",5*$X$10,Y398*$X$10)</f>
        <v>0.1</v>
      </c>
      <c r="Y398" s="329">
        <f t="shared" ref="Y398" si="1841">ROUND(AVERAGEIF(Z398:Z400,"&gt;0"),0)</f>
        <v>2</v>
      </c>
      <c r="Z398" s="206">
        <f t="shared" si="1696"/>
        <v>2</v>
      </c>
      <c r="AA398" s="203" t="s">
        <v>319</v>
      </c>
      <c r="AB398" s="203"/>
      <c r="AC398" s="329">
        <f t="shared" ref="AC398" si="1842">IF(S398="No_existen",5*$AC$10,AD398*$AC$10)</f>
        <v>0.15</v>
      </c>
      <c r="AD398" s="325">
        <f t="shared" ref="AD398" si="1843">ROUND(AVERAGEIF(AE398:AE400,"&gt;0"),0)</f>
        <v>1</v>
      </c>
      <c r="AE398" s="202">
        <f t="shared" si="1697"/>
        <v>1</v>
      </c>
      <c r="AF398" s="203" t="s">
        <v>295</v>
      </c>
      <c r="AG398" s="203" t="s">
        <v>1774</v>
      </c>
      <c r="AH398" s="329">
        <f t="shared" ref="AH398" si="1844">IF(S398="No_existen",5*$AH$10,AI398*$AH$10)</f>
        <v>0.1</v>
      </c>
      <c r="AI398" s="325">
        <f t="shared" ref="AI398" si="1845">ROUND(AVERAGEIF(AJ398:AJ400,"&gt;0"),0)</f>
        <v>1</v>
      </c>
      <c r="AJ398" s="202">
        <f t="shared" si="1698"/>
        <v>1</v>
      </c>
      <c r="AK398" s="203" t="s">
        <v>292</v>
      </c>
      <c r="AL398" s="203" t="s">
        <v>307</v>
      </c>
      <c r="AM398" s="329">
        <f t="shared" ref="AM398" si="1846">IF(S398="No_existen",5*$AM$10,AN398*$AM$10)</f>
        <v>0.1</v>
      </c>
      <c r="AN398" s="325">
        <f t="shared" ref="AN398" si="1847">ROUND(AVERAGEIF(AO398:AO400,"&gt;0"),0)</f>
        <v>1</v>
      </c>
      <c r="AO398" s="202">
        <f t="shared" si="1520"/>
        <v>1</v>
      </c>
      <c r="AP398" s="203" t="s">
        <v>614</v>
      </c>
      <c r="AQ398" s="325">
        <f t="shared" ref="AQ398" si="1848">ROUND(AVERAGE(U398,Y398,AD398,AI398,AN398),0)</f>
        <v>1</v>
      </c>
      <c r="AR398" s="325" t="str">
        <f t="shared" ref="AR398" si="1849">IF(AQ398&lt;1.5,"FUERTE",IF(AND(AQ398&gt;=1.5,AQ398&lt;2.5),"ACEPTABLE",IF(AQ398&gt;=5,"INEXISTENTE","DÉBIL")))</f>
        <v>FUERTE</v>
      </c>
      <c r="AS398" s="327">
        <f t="shared" ref="AS398" si="1850">IF(R398=0,0,ROUND((R398*AQ398),0))</f>
        <v>4</v>
      </c>
      <c r="AT398" s="327" t="str">
        <f t="shared" ref="AT398" si="1851">IF(AS398&gt;=36,"GRAVE", IF(AS398&lt;=10, "LEVE", "MODERADO"))</f>
        <v>LEVE</v>
      </c>
      <c r="AU398" s="337" t="s">
        <v>1778</v>
      </c>
      <c r="AV398" s="338">
        <v>0</v>
      </c>
      <c r="AW398" s="203" t="s">
        <v>89</v>
      </c>
      <c r="AX398" s="203"/>
      <c r="AY398" s="130"/>
      <c r="AZ398" s="131"/>
      <c r="BA398" s="207"/>
      <c r="BB398" s="145"/>
      <c r="BC398" s="145"/>
      <c r="BD398" s="145"/>
      <c r="BE398" s="145"/>
      <c r="BF398" s="145"/>
      <c r="BG398" s="145"/>
      <c r="BH398" s="145"/>
    </row>
    <row r="399" spans="1:60" ht="63.75" hidden="1" customHeight="1" x14ac:dyDescent="0.2">
      <c r="A399" s="324"/>
      <c r="B399" s="324"/>
      <c r="C399" s="325"/>
      <c r="D399" s="336"/>
      <c r="E399" s="325"/>
      <c r="F399" s="324"/>
      <c r="G399" s="203"/>
      <c r="H399" s="203"/>
      <c r="I399" s="209"/>
      <c r="J399" s="324"/>
      <c r="K399" s="337"/>
      <c r="L399" s="337"/>
      <c r="M399" s="337"/>
      <c r="N399" s="324"/>
      <c r="O399" s="332"/>
      <c r="P399" s="324"/>
      <c r="Q399" s="332"/>
      <c r="R399" s="332"/>
      <c r="S399" s="128" t="s">
        <v>315</v>
      </c>
      <c r="T399" s="129">
        <f t="shared" si="1695"/>
        <v>1</v>
      </c>
      <c r="U399" s="325"/>
      <c r="V399" s="325"/>
      <c r="W399" s="203" t="s">
        <v>1767</v>
      </c>
      <c r="X399" s="324"/>
      <c r="Y399" s="329"/>
      <c r="Z399" s="206">
        <f t="shared" si="1696"/>
        <v>1</v>
      </c>
      <c r="AA399" s="203" t="s">
        <v>320</v>
      </c>
      <c r="AB399" s="203" t="s">
        <v>1773</v>
      </c>
      <c r="AC399" s="329"/>
      <c r="AD399" s="325"/>
      <c r="AE399" s="202">
        <f t="shared" si="1697"/>
        <v>1</v>
      </c>
      <c r="AF399" s="203" t="s">
        <v>295</v>
      </c>
      <c r="AG399" s="203" t="s">
        <v>1774</v>
      </c>
      <c r="AH399" s="329"/>
      <c r="AI399" s="325"/>
      <c r="AJ399" s="202">
        <f t="shared" si="1698"/>
        <v>1</v>
      </c>
      <c r="AK399" s="203" t="s">
        <v>292</v>
      </c>
      <c r="AL399" s="203" t="s">
        <v>307</v>
      </c>
      <c r="AM399" s="329"/>
      <c r="AN399" s="325"/>
      <c r="AO399" s="202">
        <f t="shared" si="1520"/>
        <v>1</v>
      </c>
      <c r="AP399" s="203" t="s">
        <v>614</v>
      </c>
      <c r="AQ399" s="325"/>
      <c r="AR399" s="325"/>
      <c r="AS399" s="327"/>
      <c r="AT399" s="327"/>
      <c r="AU399" s="337"/>
      <c r="AV399" s="337"/>
      <c r="AW399" s="203" t="s">
        <v>89</v>
      </c>
      <c r="AX399" s="203"/>
      <c r="AY399" s="130"/>
      <c r="AZ399" s="131"/>
      <c r="BA399" s="207"/>
      <c r="BB399" s="145"/>
      <c r="BC399" s="145"/>
      <c r="BD399" s="145"/>
      <c r="BE399" s="145"/>
      <c r="BF399" s="145"/>
      <c r="BG399" s="145"/>
      <c r="BH399" s="145"/>
    </row>
    <row r="400" spans="1:60" ht="63.75" hidden="1" customHeight="1" x14ac:dyDescent="0.2">
      <c r="A400" s="324"/>
      <c r="B400" s="324"/>
      <c r="C400" s="325"/>
      <c r="D400" s="336"/>
      <c r="E400" s="325"/>
      <c r="F400" s="324"/>
      <c r="G400" s="203"/>
      <c r="H400" s="203"/>
      <c r="I400" s="203"/>
      <c r="J400" s="324"/>
      <c r="K400" s="337"/>
      <c r="L400" s="337"/>
      <c r="M400" s="337"/>
      <c r="N400" s="324"/>
      <c r="O400" s="332"/>
      <c r="P400" s="324"/>
      <c r="Q400" s="332"/>
      <c r="R400" s="332"/>
      <c r="S400" s="128" t="s">
        <v>315</v>
      </c>
      <c r="T400" s="129">
        <f t="shared" si="1695"/>
        <v>1</v>
      </c>
      <c r="U400" s="325"/>
      <c r="V400" s="325"/>
      <c r="W400" s="203" t="s">
        <v>1768</v>
      </c>
      <c r="X400" s="324"/>
      <c r="Y400" s="329"/>
      <c r="Z400" s="206">
        <f t="shared" si="1696"/>
        <v>4</v>
      </c>
      <c r="AA400" s="203" t="s">
        <v>318</v>
      </c>
      <c r="AB400" s="203"/>
      <c r="AC400" s="329"/>
      <c r="AD400" s="325"/>
      <c r="AE400" s="202">
        <f t="shared" si="1697"/>
        <v>1</v>
      </c>
      <c r="AF400" s="203" t="s">
        <v>295</v>
      </c>
      <c r="AG400" s="203" t="s">
        <v>1774</v>
      </c>
      <c r="AH400" s="329"/>
      <c r="AI400" s="325"/>
      <c r="AJ400" s="202">
        <f t="shared" si="1698"/>
        <v>1</v>
      </c>
      <c r="AK400" s="203" t="s">
        <v>292</v>
      </c>
      <c r="AL400" s="203" t="s">
        <v>301</v>
      </c>
      <c r="AM400" s="329"/>
      <c r="AN400" s="325"/>
      <c r="AO400" s="202">
        <f t="shared" si="1520"/>
        <v>1</v>
      </c>
      <c r="AP400" s="203" t="s">
        <v>614</v>
      </c>
      <c r="AQ400" s="325"/>
      <c r="AR400" s="325"/>
      <c r="AS400" s="327"/>
      <c r="AT400" s="327"/>
      <c r="AU400" s="337"/>
      <c r="AV400" s="337"/>
      <c r="AW400" s="203" t="s">
        <v>89</v>
      </c>
      <c r="AX400" s="203"/>
      <c r="AY400" s="130"/>
      <c r="AZ400" s="131"/>
      <c r="BA400" s="207"/>
      <c r="BB400" s="145"/>
      <c r="BC400" s="145"/>
      <c r="BD400" s="145"/>
      <c r="BE400" s="145"/>
      <c r="BF400" s="145"/>
      <c r="BG400" s="145"/>
      <c r="BH400" s="145"/>
    </row>
    <row r="401" spans="1:60" ht="63.75" hidden="1" customHeight="1" x14ac:dyDescent="0.2">
      <c r="A401" s="324">
        <v>131</v>
      </c>
      <c r="B401" s="324" t="s">
        <v>159</v>
      </c>
      <c r="C401" s="325" t="str">
        <f>+VLOOKUP(B401,$A$568:$B$606,2,0)</f>
        <v>MARIA TERESA VELEZ ANGEL</v>
      </c>
      <c r="D401" s="336" t="s">
        <v>162</v>
      </c>
      <c r="E401" s="325"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324" t="s">
        <v>265</v>
      </c>
      <c r="G401" s="203" t="s">
        <v>260</v>
      </c>
      <c r="H401" s="203" t="s">
        <v>37</v>
      </c>
      <c r="I401" s="203" t="s">
        <v>1747</v>
      </c>
      <c r="J401" s="324" t="s">
        <v>105</v>
      </c>
      <c r="K401" s="324" t="s">
        <v>1755</v>
      </c>
      <c r="L401" s="337" t="s">
        <v>1756</v>
      </c>
      <c r="M401" s="337" t="s">
        <v>1757</v>
      </c>
      <c r="N401" s="324" t="s">
        <v>146</v>
      </c>
      <c r="O401" s="332">
        <f t="shared" ref="O401" si="1852">IF(N401="ALTA",5,IF(N401="MEDIO ALTA",4,IF(N401="MEDIA",3,IF(N401="MEDIO BAJA",2,IF(N401="BAJA",1,0)))))</f>
        <v>4</v>
      </c>
      <c r="P401" s="324" t="s">
        <v>208</v>
      </c>
      <c r="Q401" s="332">
        <f t="shared" ref="Q401" si="1853">IF(P401="ALTO",5,IF(P401="MEDIO-ALTO",4,IF(P401="MEDIO",3,IF(P401="MEDIO-BAJO",2,IF(P401="BAJO",1,0)))))</f>
        <v>2</v>
      </c>
      <c r="R401" s="332">
        <f t="shared" ref="R401" si="1854">Q401*O401</f>
        <v>8</v>
      </c>
      <c r="S401" s="128" t="s">
        <v>314</v>
      </c>
      <c r="T401" s="129">
        <f t="shared" si="1695"/>
        <v>2</v>
      </c>
      <c r="U401" s="325">
        <f t="shared" ref="U401" si="1855">ROUND(AVERAGEIF(T401:T403,"&gt;0"),0)</f>
        <v>2</v>
      </c>
      <c r="V401" s="325">
        <f t="shared" ref="V401" si="1856">U401*0.6</f>
        <v>1.2</v>
      </c>
      <c r="W401" s="203" t="s">
        <v>1769</v>
      </c>
      <c r="X401" s="324">
        <f t="shared" ref="X401" si="1857">IF(S401="No_existen",5*$X$10,Y401*$X$10)</f>
        <v>0.2</v>
      </c>
      <c r="Y401" s="329">
        <f t="shared" ref="Y401" si="1858">ROUND(AVERAGEIF(Z401:Z403,"&gt;0"),0)</f>
        <v>4</v>
      </c>
      <c r="Z401" s="206">
        <f t="shared" si="1696"/>
        <v>4</v>
      </c>
      <c r="AA401" s="203" t="s">
        <v>318</v>
      </c>
      <c r="AB401" s="203"/>
      <c r="AC401" s="329">
        <f t="shared" ref="AC401" si="1859">IF(S401="No_existen",5*$AC$10,AD401*$AC$10)</f>
        <v>0.15</v>
      </c>
      <c r="AD401" s="325">
        <f t="shared" ref="AD401" si="1860">ROUND(AVERAGEIF(AE401:AE403,"&gt;0"),0)</f>
        <v>1</v>
      </c>
      <c r="AE401" s="202">
        <f t="shared" si="1697"/>
        <v>1</v>
      </c>
      <c r="AF401" s="203" t="s">
        <v>295</v>
      </c>
      <c r="AG401" s="203" t="s">
        <v>1775</v>
      </c>
      <c r="AH401" s="329">
        <f t="shared" ref="AH401" si="1861">IF(S401="No_existen",5*$AH$10,AI401*$AH$10)</f>
        <v>0.1</v>
      </c>
      <c r="AI401" s="325">
        <f t="shared" ref="AI401" si="1862">ROUND(AVERAGEIF(AJ401:AJ403,"&gt;0"),0)</f>
        <v>1</v>
      </c>
      <c r="AJ401" s="202">
        <f t="shared" si="1698"/>
        <v>1</v>
      </c>
      <c r="AK401" s="203" t="s">
        <v>292</v>
      </c>
      <c r="AL401" s="203" t="s">
        <v>306</v>
      </c>
      <c r="AM401" s="329">
        <f t="shared" ref="AM401" si="1863">IF(S401="No_existen",5*$AM$10,AN401*$AM$10)</f>
        <v>0.1</v>
      </c>
      <c r="AN401" s="325">
        <f t="shared" ref="AN401" si="1864">ROUND(AVERAGEIF(AO401:AO403,"&gt;0"),0)</f>
        <v>1</v>
      </c>
      <c r="AO401" s="202">
        <f t="shared" si="1520"/>
        <v>1</v>
      </c>
      <c r="AP401" s="203" t="s">
        <v>614</v>
      </c>
      <c r="AQ401" s="325">
        <f t="shared" ref="AQ401" si="1865">ROUND(AVERAGE(U401,Y401,AD401,AI401,AN401),0)</f>
        <v>2</v>
      </c>
      <c r="AR401" s="325" t="str">
        <f t="shared" ref="AR401" si="1866">IF(AQ401&lt;1.5,"FUERTE",IF(AND(AQ401&gt;=1.5,AQ401&lt;2.5),"ACEPTABLE",IF(AQ401&gt;=5,"INEXISTENTE","DÉBIL")))</f>
        <v>ACEPTABLE</v>
      </c>
      <c r="AS401" s="327">
        <f t="shared" ref="AS401" si="1867">IF(R401=0,0,ROUND((R401*AQ401),0))</f>
        <v>16</v>
      </c>
      <c r="AT401" s="327" t="str">
        <f t="shared" ref="AT401" si="1868">IF(AS401&gt;=36,"GRAVE", IF(AS401&lt;=10, "LEVE", "MODERADO"))</f>
        <v>MODERADO</v>
      </c>
      <c r="AU401" s="334" t="s">
        <v>1779</v>
      </c>
      <c r="AV401" s="335">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324"/>
      <c r="B402" s="324"/>
      <c r="C402" s="325"/>
      <c r="D402" s="336"/>
      <c r="E402" s="325"/>
      <c r="F402" s="324"/>
      <c r="G402" s="203"/>
      <c r="H402" s="203"/>
      <c r="I402" s="203"/>
      <c r="J402" s="324"/>
      <c r="K402" s="324"/>
      <c r="L402" s="337"/>
      <c r="M402" s="337"/>
      <c r="N402" s="324"/>
      <c r="O402" s="332"/>
      <c r="P402" s="324"/>
      <c r="Q402" s="332"/>
      <c r="R402" s="332"/>
      <c r="S402" s="128"/>
      <c r="T402" s="129">
        <f t="shared" si="1695"/>
        <v>0</v>
      </c>
      <c r="U402" s="325"/>
      <c r="V402" s="325"/>
      <c r="W402" s="203"/>
      <c r="X402" s="324"/>
      <c r="Y402" s="329"/>
      <c r="Z402" s="206">
        <f t="shared" si="1696"/>
        <v>0</v>
      </c>
      <c r="AA402" s="203"/>
      <c r="AB402" s="203"/>
      <c r="AC402" s="329"/>
      <c r="AD402" s="325"/>
      <c r="AE402" s="202">
        <f t="shared" si="1697"/>
        <v>0</v>
      </c>
      <c r="AF402" s="203"/>
      <c r="AG402" s="203"/>
      <c r="AH402" s="329"/>
      <c r="AI402" s="325"/>
      <c r="AJ402" s="202">
        <f t="shared" si="1698"/>
        <v>0</v>
      </c>
      <c r="AK402" s="203"/>
      <c r="AL402" s="203"/>
      <c r="AM402" s="329"/>
      <c r="AN402" s="325"/>
      <c r="AO402" s="202">
        <f t="shared" si="1520"/>
        <v>0</v>
      </c>
      <c r="AP402" s="203"/>
      <c r="AQ402" s="325"/>
      <c r="AR402" s="325"/>
      <c r="AS402" s="327"/>
      <c r="AT402" s="327"/>
      <c r="AU402" s="334"/>
      <c r="AV402" s="334"/>
      <c r="AW402" s="203"/>
      <c r="AX402" s="203"/>
      <c r="AY402" s="130"/>
      <c r="AZ402" s="131"/>
      <c r="BA402" s="207"/>
      <c r="BB402" s="145"/>
      <c r="BC402" s="145"/>
      <c r="BD402" s="145"/>
      <c r="BE402" s="145"/>
      <c r="BF402" s="145"/>
      <c r="BG402" s="145"/>
      <c r="BH402" s="145"/>
    </row>
    <row r="403" spans="1:60" ht="63.75" hidden="1" customHeight="1" x14ac:dyDescent="0.2">
      <c r="A403" s="324"/>
      <c r="B403" s="324"/>
      <c r="C403" s="325"/>
      <c r="D403" s="336"/>
      <c r="E403" s="325"/>
      <c r="F403" s="324"/>
      <c r="G403" s="203"/>
      <c r="H403" s="203"/>
      <c r="I403" s="203"/>
      <c r="J403" s="324"/>
      <c r="K403" s="324"/>
      <c r="L403" s="337"/>
      <c r="M403" s="337"/>
      <c r="N403" s="324"/>
      <c r="O403" s="332"/>
      <c r="P403" s="324"/>
      <c r="Q403" s="332"/>
      <c r="R403" s="332"/>
      <c r="S403" s="128"/>
      <c r="T403" s="129">
        <f t="shared" si="1695"/>
        <v>0</v>
      </c>
      <c r="U403" s="325"/>
      <c r="V403" s="325"/>
      <c r="W403" s="203"/>
      <c r="X403" s="324"/>
      <c r="Y403" s="329"/>
      <c r="Z403" s="206">
        <f t="shared" si="1696"/>
        <v>0</v>
      </c>
      <c r="AA403" s="203"/>
      <c r="AB403" s="203"/>
      <c r="AC403" s="329"/>
      <c r="AD403" s="325"/>
      <c r="AE403" s="202">
        <f t="shared" si="1697"/>
        <v>0</v>
      </c>
      <c r="AF403" s="203"/>
      <c r="AG403" s="203"/>
      <c r="AH403" s="329"/>
      <c r="AI403" s="325"/>
      <c r="AJ403" s="202">
        <f t="shared" si="1698"/>
        <v>0</v>
      </c>
      <c r="AK403" s="203"/>
      <c r="AL403" s="203"/>
      <c r="AM403" s="329"/>
      <c r="AN403" s="325"/>
      <c r="AO403" s="202">
        <f t="shared" si="1520"/>
        <v>0</v>
      </c>
      <c r="AP403" s="203"/>
      <c r="AQ403" s="325"/>
      <c r="AR403" s="325"/>
      <c r="AS403" s="327"/>
      <c r="AT403" s="327"/>
      <c r="AU403" s="334"/>
      <c r="AV403" s="334"/>
      <c r="AW403" s="203"/>
      <c r="AX403" s="203"/>
      <c r="AY403" s="130"/>
      <c r="AZ403" s="131"/>
      <c r="BA403" s="207"/>
      <c r="BB403" s="145"/>
      <c r="BC403" s="145"/>
      <c r="BD403" s="145"/>
      <c r="BE403" s="145"/>
      <c r="BF403" s="145"/>
      <c r="BG403" s="145"/>
      <c r="BH403" s="145"/>
    </row>
    <row r="404" spans="1:60" ht="63.75" hidden="1" customHeight="1" x14ac:dyDescent="0.2">
      <c r="A404" s="324">
        <v>132</v>
      </c>
      <c r="B404" s="324" t="s">
        <v>159</v>
      </c>
      <c r="C404" s="325" t="str">
        <f>+VLOOKUP(B404,$A$568:$B$606,2,0)</f>
        <v>MARIA TERESA VELEZ ANGEL</v>
      </c>
      <c r="D404" s="336" t="s">
        <v>162</v>
      </c>
      <c r="E404" s="325"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324" t="s">
        <v>265</v>
      </c>
      <c r="G404" s="203" t="s">
        <v>260</v>
      </c>
      <c r="H404" s="203" t="s">
        <v>37</v>
      </c>
      <c r="I404" s="203" t="s">
        <v>1748</v>
      </c>
      <c r="J404" s="324" t="s">
        <v>105</v>
      </c>
      <c r="K404" s="324" t="s">
        <v>1758</v>
      </c>
      <c r="L404" s="324" t="s">
        <v>1759</v>
      </c>
      <c r="M404" s="324" t="s">
        <v>1760</v>
      </c>
      <c r="N404" s="324" t="s">
        <v>104</v>
      </c>
      <c r="O404" s="332">
        <f t="shared" ref="O404" si="1869">IF(N404="ALTA",5,IF(N404="MEDIO ALTA",4,IF(N404="MEDIA",3,IF(N404="MEDIO BAJA",2,IF(N404="BAJA",1,0)))))</f>
        <v>3</v>
      </c>
      <c r="P404" s="324" t="s">
        <v>209</v>
      </c>
      <c r="Q404" s="332">
        <f t="shared" ref="Q404" si="1870">IF(P404="ALTO",5,IF(P404="MEDIO-ALTO",4,IF(P404="MEDIO",3,IF(P404="MEDIO-BAJO",2,IF(P404="BAJO",1,0)))))</f>
        <v>4</v>
      </c>
      <c r="R404" s="332">
        <f t="shared" ref="R404" si="1871">Q404*O404</f>
        <v>12</v>
      </c>
      <c r="S404" s="128" t="s">
        <v>315</v>
      </c>
      <c r="T404" s="129">
        <f t="shared" si="1695"/>
        <v>1</v>
      </c>
      <c r="U404" s="325">
        <f t="shared" ref="U404" si="1872">ROUND(AVERAGEIF(T404:T406,"&gt;0"),0)</f>
        <v>1</v>
      </c>
      <c r="V404" s="325">
        <f t="shared" ref="V404" si="1873">U404*0.6</f>
        <v>0.6</v>
      </c>
      <c r="W404" s="203" t="s">
        <v>1770</v>
      </c>
      <c r="X404" s="324">
        <f t="shared" ref="X404" si="1874">IF(S404="No_existen",5*$X$10,Y404*$X$10)</f>
        <v>0.1</v>
      </c>
      <c r="Y404" s="329">
        <f t="shared" ref="Y404" si="1875">ROUND(AVERAGEIF(Z404:Z406,"&gt;0"),0)</f>
        <v>2</v>
      </c>
      <c r="Z404" s="206">
        <f t="shared" si="1696"/>
        <v>2</v>
      </c>
      <c r="AA404" s="203" t="s">
        <v>319</v>
      </c>
      <c r="AB404" s="203"/>
      <c r="AC404" s="329">
        <f t="shared" ref="AC404" si="1876">IF(S404="No_existen",5*$AC$10,AD404*$AC$10)</f>
        <v>0.15</v>
      </c>
      <c r="AD404" s="325">
        <f t="shared" ref="AD404" si="1877">ROUND(AVERAGEIF(AE404:AE406,"&gt;0"),0)</f>
        <v>1</v>
      </c>
      <c r="AE404" s="202">
        <f t="shared" si="1697"/>
        <v>1</v>
      </c>
      <c r="AF404" s="203" t="s">
        <v>295</v>
      </c>
      <c r="AG404" s="203" t="s">
        <v>1776</v>
      </c>
      <c r="AH404" s="329">
        <f t="shared" ref="AH404" si="1878">IF(S404="No_existen",5*$AH$10,AI404*$AH$10)</f>
        <v>0.1</v>
      </c>
      <c r="AI404" s="325">
        <f t="shared" ref="AI404" si="1879">ROUND(AVERAGEIF(AJ404:AJ406,"&gt;0"),0)</f>
        <v>1</v>
      </c>
      <c r="AJ404" s="202">
        <f t="shared" si="1698"/>
        <v>1</v>
      </c>
      <c r="AK404" s="203" t="s">
        <v>292</v>
      </c>
      <c r="AL404" s="203" t="s">
        <v>306</v>
      </c>
      <c r="AM404" s="329">
        <f t="shared" ref="AM404" si="1880">IF(S404="No_existen",5*$AM$10,AN404*$AM$10)</f>
        <v>0.1</v>
      </c>
      <c r="AN404" s="325">
        <f t="shared" ref="AN404" si="1881">ROUND(AVERAGEIF(AO404:AO406,"&gt;0"),0)</f>
        <v>1</v>
      </c>
      <c r="AO404" s="202">
        <f t="shared" si="1520"/>
        <v>1</v>
      </c>
      <c r="AP404" s="203" t="s">
        <v>614</v>
      </c>
      <c r="AQ404" s="325">
        <f t="shared" ref="AQ404" si="1882">ROUND(AVERAGE(U404,Y404,AD404,AI404,AN404),0)</f>
        <v>1</v>
      </c>
      <c r="AR404" s="325" t="str">
        <f t="shared" ref="AR404" si="1883">IF(AQ404&lt;1.5,"FUERTE",IF(AND(AQ404&gt;=1.5,AQ404&lt;2.5),"ACEPTABLE",IF(AQ404&gt;=5,"INEXISTENTE","DÉBIL")))</f>
        <v>FUERTE</v>
      </c>
      <c r="AS404" s="327">
        <f t="shared" ref="AS404" si="1884">IF(R404=0,0,ROUND((R404*AQ404),0))</f>
        <v>12</v>
      </c>
      <c r="AT404" s="327" t="str">
        <f t="shared" ref="AT404" si="1885">IF(AS404&gt;=36,"GRAVE", IF(AS404&lt;=10, "LEVE", "MODERADO"))</f>
        <v>MODERADO</v>
      </c>
      <c r="AU404" s="334" t="s">
        <v>1780</v>
      </c>
      <c r="AV404" s="334">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324"/>
      <c r="B405" s="324"/>
      <c r="C405" s="325"/>
      <c r="D405" s="336"/>
      <c r="E405" s="325"/>
      <c r="F405" s="324"/>
      <c r="G405" s="203"/>
      <c r="H405" s="203"/>
      <c r="I405" s="203"/>
      <c r="J405" s="324"/>
      <c r="K405" s="324"/>
      <c r="L405" s="324"/>
      <c r="M405" s="324"/>
      <c r="N405" s="324"/>
      <c r="O405" s="332"/>
      <c r="P405" s="324"/>
      <c r="Q405" s="332"/>
      <c r="R405" s="332"/>
      <c r="S405" s="128"/>
      <c r="T405" s="129">
        <f t="shared" ref="T405:T436" si="1886">IF(S405=$S$542,1,IF(S405=$S$538,5,IF(S405=$S$539,4,IF(S405=$S$540,3,IF(S405=$S$541,2,0)))))</f>
        <v>0</v>
      </c>
      <c r="U405" s="325"/>
      <c r="V405" s="325"/>
      <c r="W405" s="203"/>
      <c r="X405" s="324"/>
      <c r="Y405" s="329"/>
      <c r="Z405" s="206">
        <f t="shared" ref="Z405:Z436" si="1887">IF(AA405=$AA$540,1,IF(AA405=$AA$539,2,IF(AA405=$AA$538,4,IF(S405="No_existen",5,0))))</f>
        <v>0</v>
      </c>
      <c r="AA405" s="203"/>
      <c r="AB405" s="203"/>
      <c r="AC405" s="329"/>
      <c r="AD405" s="325"/>
      <c r="AE405" s="202">
        <f t="shared" ref="AE405:AE436" si="1888">IF(AF405=$AG$539,1,IF(AF405=$AG$538,4,IF(S405="No_existen",5,0)))</f>
        <v>0</v>
      </c>
      <c r="AF405" s="203"/>
      <c r="AG405" s="203"/>
      <c r="AH405" s="329"/>
      <c r="AI405" s="325"/>
      <c r="AJ405" s="202">
        <f t="shared" ref="AJ405:AJ436" si="1889">IF(AK405=$AK$538,1,IF(AK405=$AK$539,4,IF(S405="No_existen",5,0)))</f>
        <v>0</v>
      </c>
      <c r="AK405" s="203"/>
      <c r="AL405" s="203"/>
      <c r="AM405" s="329"/>
      <c r="AN405" s="325"/>
      <c r="AO405" s="202">
        <f t="shared" ref="AO405:AO463" si="1890">IF(AP405="Preventivo",1,IF(AP405="Detectivo",4, IF(S405="No_existen",5,0)))</f>
        <v>0</v>
      </c>
      <c r="AP405" s="203"/>
      <c r="AQ405" s="325"/>
      <c r="AR405" s="325"/>
      <c r="AS405" s="327"/>
      <c r="AT405" s="327"/>
      <c r="AU405" s="334"/>
      <c r="AV405" s="334"/>
      <c r="AW405" s="203"/>
      <c r="AX405" s="203"/>
      <c r="AY405" s="130"/>
      <c r="AZ405" s="131"/>
      <c r="BA405" s="207"/>
      <c r="BB405" s="145"/>
      <c r="BC405" s="145"/>
      <c r="BD405" s="145"/>
      <c r="BE405" s="145"/>
      <c r="BF405" s="145"/>
      <c r="BG405" s="145"/>
      <c r="BH405" s="145"/>
    </row>
    <row r="406" spans="1:60" ht="63.75" hidden="1" customHeight="1" x14ac:dyDescent="0.2">
      <c r="A406" s="324"/>
      <c r="B406" s="324"/>
      <c r="C406" s="325"/>
      <c r="D406" s="336"/>
      <c r="E406" s="325"/>
      <c r="F406" s="324"/>
      <c r="G406" s="203"/>
      <c r="H406" s="203"/>
      <c r="I406" s="203"/>
      <c r="J406" s="324"/>
      <c r="K406" s="324"/>
      <c r="L406" s="324"/>
      <c r="M406" s="324"/>
      <c r="N406" s="324"/>
      <c r="O406" s="332"/>
      <c r="P406" s="324"/>
      <c r="Q406" s="332"/>
      <c r="R406" s="332"/>
      <c r="S406" s="128"/>
      <c r="T406" s="129">
        <f t="shared" si="1886"/>
        <v>0</v>
      </c>
      <c r="U406" s="325"/>
      <c r="V406" s="325"/>
      <c r="W406" s="203"/>
      <c r="X406" s="324"/>
      <c r="Y406" s="329"/>
      <c r="Z406" s="206">
        <f t="shared" si="1887"/>
        <v>0</v>
      </c>
      <c r="AA406" s="203"/>
      <c r="AB406" s="203"/>
      <c r="AC406" s="329"/>
      <c r="AD406" s="325"/>
      <c r="AE406" s="202">
        <f t="shared" si="1888"/>
        <v>0</v>
      </c>
      <c r="AF406" s="203"/>
      <c r="AG406" s="203"/>
      <c r="AH406" s="329"/>
      <c r="AI406" s="325"/>
      <c r="AJ406" s="202">
        <f t="shared" si="1889"/>
        <v>0</v>
      </c>
      <c r="AK406" s="203"/>
      <c r="AL406" s="203"/>
      <c r="AM406" s="329"/>
      <c r="AN406" s="325"/>
      <c r="AO406" s="202">
        <f t="shared" si="1890"/>
        <v>0</v>
      </c>
      <c r="AP406" s="203"/>
      <c r="AQ406" s="325"/>
      <c r="AR406" s="325"/>
      <c r="AS406" s="327"/>
      <c r="AT406" s="327"/>
      <c r="AU406" s="334"/>
      <c r="AV406" s="334"/>
      <c r="AW406" s="203"/>
      <c r="AX406" s="203"/>
      <c r="AY406" s="130"/>
      <c r="AZ406" s="131"/>
      <c r="BA406" s="207"/>
      <c r="BB406" s="145"/>
      <c r="BC406" s="145"/>
      <c r="BD406" s="145"/>
      <c r="BE406" s="145"/>
      <c r="BF406" s="145"/>
      <c r="BG406" s="145"/>
      <c r="BH406" s="145"/>
    </row>
    <row r="407" spans="1:60" ht="63.75" hidden="1" customHeight="1" x14ac:dyDescent="0.2">
      <c r="A407" s="324">
        <v>133</v>
      </c>
      <c r="B407" s="324" t="s">
        <v>159</v>
      </c>
      <c r="C407" s="325" t="str">
        <f>+VLOOKUP(B407,$A$568:$B$606,2,0)</f>
        <v>MARIA TERESA VELEZ ANGEL</v>
      </c>
      <c r="D407" s="336" t="s">
        <v>162</v>
      </c>
      <c r="E407" s="325"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324" t="s">
        <v>265</v>
      </c>
      <c r="G407" s="203" t="s">
        <v>260</v>
      </c>
      <c r="H407" s="203" t="s">
        <v>37</v>
      </c>
      <c r="I407" s="209" t="s">
        <v>1749</v>
      </c>
      <c r="J407" s="324" t="s">
        <v>109</v>
      </c>
      <c r="K407" s="337" t="s">
        <v>1761</v>
      </c>
      <c r="L407" s="337" t="s">
        <v>1762</v>
      </c>
      <c r="M407" s="337" t="s">
        <v>1763</v>
      </c>
      <c r="N407" s="324" t="s">
        <v>146</v>
      </c>
      <c r="O407" s="332">
        <f t="shared" ref="O407" si="1891">IF(N407="ALTA",5,IF(N407="MEDIO ALTA",4,IF(N407="MEDIA",3,IF(N407="MEDIO BAJA",2,IF(N407="BAJA",1,0)))))</f>
        <v>4</v>
      </c>
      <c r="P407" s="324" t="s">
        <v>141</v>
      </c>
      <c r="Q407" s="332">
        <f t="shared" ref="Q407" si="1892">IF(P407="ALTO",5,IF(P407="MEDIO-ALTO",4,IF(P407="MEDIO",3,IF(P407="MEDIO-BAJO",2,IF(P407="BAJO",1,0)))))</f>
        <v>1</v>
      </c>
      <c r="R407" s="332">
        <f t="shared" ref="R407" si="1893">Q407*O407</f>
        <v>4</v>
      </c>
      <c r="S407" s="128" t="s">
        <v>315</v>
      </c>
      <c r="T407" s="129">
        <f t="shared" si="1886"/>
        <v>1</v>
      </c>
      <c r="U407" s="325">
        <f t="shared" ref="U407" si="1894">ROUND(AVERAGEIF(T407:T409,"&gt;0"),0)</f>
        <v>1</v>
      </c>
      <c r="V407" s="325">
        <f t="shared" ref="V407" si="1895">U407*0.6</f>
        <v>0.6</v>
      </c>
      <c r="W407" s="203" t="s">
        <v>1771</v>
      </c>
      <c r="X407" s="324">
        <f t="shared" ref="X407" si="1896">IF(S407="No_existen",5*$X$10,Y407*$X$10)</f>
        <v>0.2</v>
      </c>
      <c r="Y407" s="329">
        <f t="shared" ref="Y407" si="1897">ROUND(AVERAGEIF(Z407:Z409,"&gt;0"),0)</f>
        <v>4</v>
      </c>
      <c r="Z407" s="206">
        <f t="shared" si="1887"/>
        <v>4</v>
      </c>
      <c r="AA407" s="203" t="s">
        <v>318</v>
      </c>
      <c r="AB407" s="203"/>
      <c r="AC407" s="329">
        <f t="shared" ref="AC407" si="1898">IF(S407="No_existen",5*$AC$10,AD407*$AC$10)</f>
        <v>0.15</v>
      </c>
      <c r="AD407" s="325">
        <f t="shared" ref="AD407" si="1899">ROUND(AVERAGEIF(AE407:AE409,"&gt;0"),0)</f>
        <v>1</v>
      </c>
      <c r="AE407" s="202">
        <f t="shared" si="1888"/>
        <v>1</v>
      </c>
      <c r="AF407" s="203" t="s">
        <v>295</v>
      </c>
      <c r="AG407" s="203" t="s">
        <v>1777</v>
      </c>
      <c r="AH407" s="329">
        <f t="shared" ref="AH407" si="1900">IF(S407="No_existen",5*$AH$10,AI407*$AH$10)</f>
        <v>0.1</v>
      </c>
      <c r="AI407" s="325">
        <f t="shared" ref="AI407" si="1901">ROUND(AVERAGEIF(AJ407:AJ409,"&gt;0"),0)</f>
        <v>1</v>
      </c>
      <c r="AJ407" s="202">
        <f t="shared" si="1889"/>
        <v>1</v>
      </c>
      <c r="AK407" s="203" t="s">
        <v>292</v>
      </c>
      <c r="AL407" s="203" t="s">
        <v>307</v>
      </c>
      <c r="AM407" s="329">
        <f t="shared" ref="AM407" si="1902">IF(S407="No_existen",5*$AM$10,AN407*$AM$10)</f>
        <v>0.1</v>
      </c>
      <c r="AN407" s="325">
        <f t="shared" ref="AN407" si="1903">ROUND(AVERAGEIF(AO407:AO409,"&gt;0"),0)</f>
        <v>1</v>
      </c>
      <c r="AO407" s="202">
        <f t="shared" si="1890"/>
        <v>1</v>
      </c>
      <c r="AP407" s="203" t="s">
        <v>614</v>
      </c>
      <c r="AQ407" s="325">
        <f t="shared" ref="AQ407" si="1904">ROUND(AVERAGE(U407,Y407,AD407,AI407,AN407),0)</f>
        <v>2</v>
      </c>
      <c r="AR407" s="325" t="str">
        <f t="shared" ref="AR407" si="1905">IF(AQ407&lt;1.5,"FUERTE",IF(AND(AQ407&gt;=1.5,AQ407&lt;2.5),"ACEPTABLE",IF(AQ407&gt;=5,"INEXISTENTE","DÉBIL")))</f>
        <v>ACEPTABLE</v>
      </c>
      <c r="AS407" s="327">
        <f t="shared" ref="AS407" si="1906">IF(R407=0,0,ROUND((R407*AQ407),0))</f>
        <v>8</v>
      </c>
      <c r="AT407" s="327" t="str">
        <f t="shared" ref="AT407" si="1907">IF(AS407&gt;=36,"GRAVE", IF(AS407&lt;=10, "LEVE", "MODERADO"))</f>
        <v>LEVE</v>
      </c>
      <c r="AU407" s="334" t="s">
        <v>1781</v>
      </c>
      <c r="AV407" s="334">
        <v>0</v>
      </c>
      <c r="AW407" s="203" t="s">
        <v>89</v>
      </c>
      <c r="AX407" s="203"/>
      <c r="AY407" s="130"/>
      <c r="AZ407" s="131"/>
      <c r="BA407" s="207"/>
      <c r="BB407" s="145"/>
      <c r="BC407" s="145"/>
      <c r="BD407" s="145"/>
      <c r="BE407" s="145"/>
      <c r="BF407" s="145"/>
      <c r="BG407" s="145"/>
      <c r="BH407" s="145"/>
    </row>
    <row r="408" spans="1:60" ht="63.75" hidden="1" customHeight="1" x14ac:dyDescent="0.2">
      <c r="A408" s="324"/>
      <c r="B408" s="324"/>
      <c r="C408" s="325"/>
      <c r="D408" s="336"/>
      <c r="E408" s="325"/>
      <c r="F408" s="324"/>
      <c r="G408" s="203" t="s">
        <v>261</v>
      </c>
      <c r="H408" s="203" t="s">
        <v>41</v>
      </c>
      <c r="I408" s="209" t="s">
        <v>1750</v>
      </c>
      <c r="J408" s="324"/>
      <c r="K408" s="337"/>
      <c r="L408" s="337"/>
      <c r="M408" s="337"/>
      <c r="N408" s="324"/>
      <c r="O408" s="332"/>
      <c r="P408" s="324"/>
      <c r="Q408" s="332"/>
      <c r="R408" s="332"/>
      <c r="S408" s="128"/>
      <c r="T408" s="129">
        <f t="shared" si="1886"/>
        <v>0</v>
      </c>
      <c r="U408" s="325"/>
      <c r="V408" s="325"/>
      <c r="W408" s="203"/>
      <c r="X408" s="324"/>
      <c r="Y408" s="329"/>
      <c r="Z408" s="206">
        <f t="shared" si="1887"/>
        <v>0</v>
      </c>
      <c r="AA408" s="203"/>
      <c r="AB408" s="203"/>
      <c r="AC408" s="329"/>
      <c r="AD408" s="325"/>
      <c r="AE408" s="202">
        <f t="shared" si="1888"/>
        <v>0</v>
      </c>
      <c r="AF408" s="203"/>
      <c r="AG408" s="203"/>
      <c r="AH408" s="329"/>
      <c r="AI408" s="325"/>
      <c r="AJ408" s="202">
        <f t="shared" si="1889"/>
        <v>0</v>
      </c>
      <c r="AK408" s="203"/>
      <c r="AL408" s="203"/>
      <c r="AM408" s="329"/>
      <c r="AN408" s="325"/>
      <c r="AO408" s="202">
        <f t="shared" si="1890"/>
        <v>0</v>
      </c>
      <c r="AP408" s="203"/>
      <c r="AQ408" s="325"/>
      <c r="AR408" s="325"/>
      <c r="AS408" s="327"/>
      <c r="AT408" s="327"/>
      <c r="AU408" s="334"/>
      <c r="AV408" s="334"/>
      <c r="AW408" s="203" t="s">
        <v>89</v>
      </c>
      <c r="AX408" s="203"/>
      <c r="AY408" s="130"/>
      <c r="AZ408" s="131"/>
      <c r="BA408" s="207"/>
      <c r="BB408" s="145"/>
      <c r="BC408" s="145"/>
      <c r="BD408" s="145"/>
      <c r="BE408" s="145"/>
      <c r="BF408" s="145"/>
      <c r="BG408" s="145"/>
      <c r="BH408" s="145"/>
    </row>
    <row r="409" spans="1:60" ht="63.75" hidden="1" customHeight="1" x14ac:dyDescent="0.2">
      <c r="A409" s="324"/>
      <c r="B409" s="324"/>
      <c r="C409" s="325"/>
      <c r="D409" s="336"/>
      <c r="E409" s="325"/>
      <c r="F409" s="324"/>
      <c r="G409" s="203"/>
      <c r="H409" s="203"/>
      <c r="I409" s="203"/>
      <c r="J409" s="324"/>
      <c r="K409" s="337"/>
      <c r="L409" s="337"/>
      <c r="M409" s="337"/>
      <c r="N409" s="324"/>
      <c r="O409" s="332"/>
      <c r="P409" s="324"/>
      <c r="Q409" s="332"/>
      <c r="R409" s="332"/>
      <c r="S409" s="128"/>
      <c r="T409" s="129">
        <f t="shared" si="1886"/>
        <v>0</v>
      </c>
      <c r="U409" s="325"/>
      <c r="V409" s="325"/>
      <c r="W409" s="203"/>
      <c r="X409" s="324"/>
      <c r="Y409" s="329"/>
      <c r="Z409" s="206">
        <f t="shared" si="1887"/>
        <v>0</v>
      </c>
      <c r="AA409" s="203"/>
      <c r="AB409" s="203"/>
      <c r="AC409" s="329"/>
      <c r="AD409" s="325"/>
      <c r="AE409" s="202">
        <f t="shared" si="1888"/>
        <v>0</v>
      </c>
      <c r="AF409" s="203"/>
      <c r="AG409" s="203"/>
      <c r="AH409" s="329"/>
      <c r="AI409" s="325"/>
      <c r="AJ409" s="202">
        <f t="shared" si="1889"/>
        <v>0</v>
      </c>
      <c r="AK409" s="203"/>
      <c r="AL409" s="203"/>
      <c r="AM409" s="329"/>
      <c r="AN409" s="325"/>
      <c r="AO409" s="202">
        <f t="shared" si="1890"/>
        <v>0</v>
      </c>
      <c r="AP409" s="203"/>
      <c r="AQ409" s="325"/>
      <c r="AR409" s="325"/>
      <c r="AS409" s="327"/>
      <c r="AT409" s="327"/>
      <c r="AU409" s="334"/>
      <c r="AV409" s="334"/>
      <c r="AW409" s="203" t="s">
        <v>89</v>
      </c>
      <c r="AX409" s="203"/>
      <c r="AY409" s="130"/>
      <c r="AZ409" s="131"/>
      <c r="BA409" s="207"/>
      <c r="BB409" s="145"/>
      <c r="BC409" s="145"/>
      <c r="BD409" s="145"/>
      <c r="BE409" s="145"/>
      <c r="BF409" s="145"/>
      <c r="BG409" s="145"/>
      <c r="BH409" s="145"/>
    </row>
    <row r="410" spans="1:60" ht="63.75" hidden="1" customHeight="1" x14ac:dyDescent="0.2">
      <c r="A410" s="324">
        <v>134</v>
      </c>
      <c r="B410" s="324" t="s">
        <v>159</v>
      </c>
      <c r="C410" s="325" t="str">
        <f>+VLOOKUP(B410,$A$568:$B$606,2,0)</f>
        <v>MARIA TERESA VELEZ ANGEL</v>
      </c>
      <c r="D410" s="336" t="s">
        <v>162</v>
      </c>
      <c r="E410" s="325"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324" t="s">
        <v>265</v>
      </c>
      <c r="G410" s="203" t="s">
        <v>260</v>
      </c>
      <c r="H410" s="203" t="s">
        <v>37</v>
      </c>
      <c r="I410" s="203" t="s">
        <v>1751</v>
      </c>
      <c r="J410" s="324" t="s">
        <v>109</v>
      </c>
      <c r="K410" s="324" t="s">
        <v>1764</v>
      </c>
      <c r="L410" s="324" t="s">
        <v>1765</v>
      </c>
      <c r="M410" s="324" t="s">
        <v>1763</v>
      </c>
      <c r="N410" s="324" t="s">
        <v>145</v>
      </c>
      <c r="O410" s="332">
        <f t="shared" ref="O410" si="1908">IF(N410="ALTA",5,IF(N410="MEDIO ALTA",4,IF(N410="MEDIA",3,IF(N410="MEDIO BAJA",2,IF(N410="BAJA",1,0)))))</f>
        <v>5</v>
      </c>
      <c r="P410" s="324" t="s">
        <v>141</v>
      </c>
      <c r="Q410" s="332">
        <f t="shared" ref="Q410" si="1909">IF(P410="ALTO",5,IF(P410="MEDIO-ALTO",4,IF(P410="MEDIO",3,IF(P410="MEDIO-BAJO",2,IF(P410="BAJO",1,0)))))</f>
        <v>1</v>
      </c>
      <c r="R410" s="332">
        <f t="shared" ref="R410" si="1910">Q410*O410</f>
        <v>5</v>
      </c>
      <c r="S410" s="128" t="s">
        <v>315</v>
      </c>
      <c r="T410" s="129">
        <f t="shared" si="1886"/>
        <v>1</v>
      </c>
      <c r="U410" s="325">
        <f t="shared" ref="U410" si="1911">ROUND(AVERAGEIF(T410:T412,"&gt;0"),0)</f>
        <v>1</v>
      </c>
      <c r="V410" s="325">
        <f t="shared" ref="V410" si="1912">U410*0.6</f>
        <v>0.6</v>
      </c>
      <c r="W410" s="203" t="s">
        <v>1772</v>
      </c>
      <c r="X410" s="324">
        <f t="shared" ref="X410" si="1913">IF(S410="No_existen",5*$X$10,Y410*$X$10)</f>
        <v>0.2</v>
      </c>
      <c r="Y410" s="329">
        <f t="shared" ref="Y410" si="1914">ROUND(AVERAGEIF(Z410:Z412,"&gt;0"),0)</f>
        <v>4</v>
      </c>
      <c r="Z410" s="206">
        <f t="shared" si="1887"/>
        <v>4</v>
      </c>
      <c r="AA410" s="203" t="s">
        <v>318</v>
      </c>
      <c r="AB410" s="203"/>
      <c r="AC410" s="329">
        <f t="shared" ref="AC410" si="1915">IF(S410="No_existen",5*$AC$10,AD410*$AC$10)</f>
        <v>0.15</v>
      </c>
      <c r="AD410" s="325">
        <f t="shared" ref="AD410" si="1916">ROUND(AVERAGEIF(AE410:AE412,"&gt;0"),0)</f>
        <v>1</v>
      </c>
      <c r="AE410" s="202">
        <f t="shared" si="1888"/>
        <v>1</v>
      </c>
      <c r="AF410" s="203" t="s">
        <v>295</v>
      </c>
      <c r="AG410" s="203" t="s">
        <v>1777</v>
      </c>
      <c r="AH410" s="329">
        <f t="shared" ref="AH410" si="1917">IF(S410="No_existen",5*$AH$10,AI410*$AH$10)</f>
        <v>0.1</v>
      </c>
      <c r="AI410" s="325">
        <f t="shared" ref="AI410" si="1918">ROUND(AVERAGEIF(AJ410:AJ412,"&gt;0"),0)</f>
        <v>1</v>
      </c>
      <c r="AJ410" s="202">
        <f t="shared" si="1889"/>
        <v>1</v>
      </c>
      <c r="AK410" s="203" t="s">
        <v>292</v>
      </c>
      <c r="AL410" s="203" t="s">
        <v>307</v>
      </c>
      <c r="AM410" s="329">
        <f t="shared" ref="AM410" si="1919">IF(S410="No_existen",5*$AM$10,AN410*$AM$10)</f>
        <v>0.1</v>
      </c>
      <c r="AN410" s="325">
        <f t="shared" ref="AN410" si="1920">ROUND(AVERAGEIF(AO410:AO412,"&gt;0"),0)</f>
        <v>1</v>
      </c>
      <c r="AO410" s="202">
        <f t="shared" si="1890"/>
        <v>1</v>
      </c>
      <c r="AP410" s="203" t="s">
        <v>614</v>
      </c>
      <c r="AQ410" s="325">
        <f t="shared" ref="AQ410" si="1921">ROUND(AVERAGE(U410,Y410,AD410,AI410,AN410),0)</f>
        <v>2</v>
      </c>
      <c r="AR410" s="325" t="str">
        <f t="shared" ref="AR410" si="1922">IF(AQ410&lt;1.5,"FUERTE",IF(AND(AQ410&gt;=1.5,AQ410&lt;2.5),"ACEPTABLE",IF(AQ410&gt;=5,"INEXISTENTE","DÉBIL")))</f>
        <v>ACEPTABLE</v>
      </c>
      <c r="AS410" s="327">
        <f t="shared" ref="AS410" si="1923">IF(R410=0,0,ROUND((R410*AQ410),0))</f>
        <v>10</v>
      </c>
      <c r="AT410" s="327" t="str">
        <f t="shared" ref="AT410" si="1924">IF(AS410&gt;=36,"GRAVE", IF(AS410&lt;=10, "LEVE", "MODERADO"))</f>
        <v>LEVE</v>
      </c>
      <c r="AU410" s="334" t="s">
        <v>1782</v>
      </c>
      <c r="AV410" s="334">
        <v>0</v>
      </c>
      <c r="AW410" s="203" t="s">
        <v>89</v>
      </c>
      <c r="AX410" s="203"/>
      <c r="AY410" s="130"/>
      <c r="AZ410" s="131"/>
      <c r="BA410" s="207"/>
      <c r="BB410" s="145"/>
      <c r="BC410" s="145"/>
      <c r="BD410" s="145"/>
      <c r="BE410" s="145"/>
      <c r="BF410" s="145"/>
      <c r="BG410" s="145"/>
      <c r="BH410" s="145"/>
    </row>
    <row r="411" spans="1:60" ht="63.75" hidden="1" customHeight="1" x14ac:dyDescent="0.2">
      <c r="A411" s="324"/>
      <c r="B411" s="324"/>
      <c r="C411" s="325"/>
      <c r="D411" s="336"/>
      <c r="E411" s="325"/>
      <c r="F411" s="324"/>
      <c r="G411" s="203" t="s">
        <v>261</v>
      </c>
      <c r="H411" s="203" t="s">
        <v>41</v>
      </c>
      <c r="I411" s="203" t="s">
        <v>1750</v>
      </c>
      <c r="J411" s="324"/>
      <c r="K411" s="324"/>
      <c r="L411" s="324"/>
      <c r="M411" s="324"/>
      <c r="N411" s="324"/>
      <c r="O411" s="332"/>
      <c r="P411" s="324"/>
      <c r="Q411" s="332"/>
      <c r="R411" s="332"/>
      <c r="S411" s="128" t="s">
        <v>315</v>
      </c>
      <c r="T411" s="129">
        <f t="shared" si="1886"/>
        <v>1</v>
      </c>
      <c r="U411" s="325"/>
      <c r="V411" s="325"/>
      <c r="W411" s="203" t="s">
        <v>1771</v>
      </c>
      <c r="X411" s="324"/>
      <c r="Y411" s="329"/>
      <c r="Z411" s="206">
        <f t="shared" si="1887"/>
        <v>4</v>
      </c>
      <c r="AA411" s="203" t="s">
        <v>318</v>
      </c>
      <c r="AB411" s="203"/>
      <c r="AC411" s="329"/>
      <c r="AD411" s="325"/>
      <c r="AE411" s="202">
        <f t="shared" si="1888"/>
        <v>1</v>
      </c>
      <c r="AF411" s="203" t="s">
        <v>295</v>
      </c>
      <c r="AG411" s="203" t="s">
        <v>1777</v>
      </c>
      <c r="AH411" s="329"/>
      <c r="AI411" s="325"/>
      <c r="AJ411" s="202">
        <f t="shared" si="1889"/>
        <v>1</v>
      </c>
      <c r="AK411" s="203" t="s">
        <v>292</v>
      </c>
      <c r="AL411" s="203" t="s">
        <v>307</v>
      </c>
      <c r="AM411" s="329"/>
      <c r="AN411" s="325"/>
      <c r="AO411" s="202">
        <f t="shared" si="1890"/>
        <v>1</v>
      </c>
      <c r="AP411" s="203" t="s">
        <v>614</v>
      </c>
      <c r="AQ411" s="325"/>
      <c r="AR411" s="325"/>
      <c r="AS411" s="327"/>
      <c r="AT411" s="327"/>
      <c r="AU411" s="334"/>
      <c r="AV411" s="334"/>
      <c r="AW411" s="203" t="s">
        <v>89</v>
      </c>
      <c r="AX411" s="203"/>
      <c r="AY411" s="130"/>
      <c r="AZ411" s="131"/>
      <c r="BA411" s="207"/>
      <c r="BB411" s="145"/>
      <c r="BC411" s="145"/>
      <c r="BD411" s="145"/>
      <c r="BE411" s="145"/>
      <c r="BF411" s="145"/>
      <c r="BG411" s="145"/>
      <c r="BH411" s="145"/>
    </row>
    <row r="412" spans="1:60" ht="63.75" hidden="1" customHeight="1" x14ac:dyDescent="0.2">
      <c r="A412" s="324"/>
      <c r="B412" s="324"/>
      <c r="C412" s="325"/>
      <c r="D412" s="336"/>
      <c r="E412" s="325"/>
      <c r="F412" s="324"/>
      <c r="G412" s="203"/>
      <c r="H412" s="203"/>
      <c r="I412" s="127"/>
      <c r="J412" s="324"/>
      <c r="K412" s="324"/>
      <c r="L412" s="324"/>
      <c r="M412" s="324"/>
      <c r="N412" s="324"/>
      <c r="O412" s="332"/>
      <c r="P412" s="324"/>
      <c r="Q412" s="332"/>
      <c r="R412" s="332"/>
      <c r="S412" s="128"/>
      <c r="T412" s="129">
        <f t="shared" si="1886"/>
        <v>0</v>
      </c>
      <c r="U412" s="325"/>
      <c r="V412" s="325"/>
      <c r="W412" s="203"/>
      <c r="X412" s="324"/>
      <c r="Y412" s="329"/>
      <c r="Z412" s="206">
        <f t="shared" si="1887"/>
        <v>0</v>
      </c>
      <c r="AA412" s="203"/>
      <c r="AB412" s="203"/>
      <c r="AC412" s="329"/>
      <c r="AD412" s="325"/>
      <c r="AE412" s="202">
        <f t="shared" si="1888"/>
        <v>0</v>
      </c>
      <c r="AF412" s="203"/>
      <c r="AG412" s="203"/>
      <c r="AH412" s="329"/>
      <c r="AI412" s="325"/>
      <c r="AJ412" s="202">
        <f t="shared" si="1889"/>
        <v>0</v>
      </c>
      <c r="AK412" s="203"/>
      <c r="AL412" s="203"/>
      <c r="AM412" s="329"/>
      <c r="AN412" s="325"/>
      <c r="AO412" s="202">
        <f t="shared" si="1890"/>
        <v>0</v>
      </c>
      <c r="AP412" s="203"/>
      <c r="AQ412" s="325"/>
      <c r="AR412" s="325"/>
      <c r="AS412" s="327"/>
      <c r="AT412" s="327"/>
      <c r="AU412" s="334"/>
      <c r="AV412" s="334"/>
      <c r="AW412" s="203" t="s">
        <v>89</v>
      </c>
      <c r="AX412" s="203"/>
      <c r="AY412" s="130"/>
      <c r="AZ412" s="131"/>
      <c r="BA412" s="207"/>
      <c r="BB412" s="145"/>
      <c r="BC412" s="145"/>
      <c r="BD412" s="145"/>
      <c r="BE412" s="145"/>
      <c r="BF412" s="145"/>
      <c r="BG412" s="145"/>
      <c r="BH412" s="145"/>
    </row>
    <row r="413" spans="1:60" ht="63.75" hidden="1" customHeight="1" x14ac:dyDescent="0.2">
      <c r="A413" s="324">
        <v>135</v>
      </c>
      <c r="B413" s="324" t="s">
        <v>160</v>
      </c>
      <c r="C413" s="325" t="str">
        <f>+VLOOKUP(B413,$A$568:$B$606,2,0)</f>
        <v>FRANCISCO ANTORIO URIBE GOMEZ</v>
      </c>
      <c r="D413" s="336" t="s">
        <v>163</v>
      </c>
      <c r="E413" s="325"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324" t="s">
        <v>265</v>
      </c>
      <c r="G413" s="203" t="s">
        <v>260</v>
      </c>
      <c r="H413" s="203" t="s">
        <v>37</v>
      </c>
      <c r="I413" s="127" t="s">
        <v>1785</v>
      </c>
      <c r="J413" s="324" t="s">
        <v>111</v>
      </c>
      <c r="K413" s="324" t="s">
        <v>1800</v>
      </c>
      <c r="L413" s="324" t="s">
        <v>1801</v>
      </c>
      <c r="M413" s="324" t="s">
        <v>1802</v>
      </c>
      <c r="N413" s="324" t="s">
        <v>147</v>
      </c>
      <c r="O413" s="332">
        <f t="shared" ref="O413" si="1925">IF(N413="ALTA",5,IF(N413="MEDIO ALTA",4,IF(N413="MEDIA",3,IF(N413="MEDIO BAJA",2,IF(N413="BAJA",1,0)))))</f>
        <v>2</v>
      </c>
      <c r="P413" s="324" t="s">
        <v>209</v>
      </c>
      <c r="Q413" s="332">
        <f t="shared" ref="Q413" si="1926">IF(P413="ALTO",5,IF(P413="MEDIO-ALTO",4,IF(P413="MEDIO",3,IF(P413="MEDIO-BAJO",2,IF(P413="BAJO",1,0)))))</f>
        <v>4</v>
      </c>
      <c r="R413" s="332">
        <f t="shared" ref="R413" si="1927">Q413*O413</f>
        <v>8</v>
      </c>
      <c r="S413" s="128" t="s">
        <v>315</v>
      </c>
      <c r="T413" s="129">
        <f t="shared" si="1886"/>
        <v>1</v>
      </c>
      <c r="U413" s="325">
        <f t="shared" ref="U413" si="1928">ROUND(AVERAGEIF(T413:T415,"&gt;0"),0)</f>
        <v>1</v>
      </c>
      <c r="V413" s="325">
        <f t="shared" ref="V413" si="1929">U413*0.6</f>
        <v>0.6</v>
      </c>
      <c r="W413" s="203" t="s">
        <v>1821</v>
      </c>
      <c r="X413" s="324">
        <f t="shared" ref="X413" si="1930">IF(S413="No_existen",5*$X$10,Y413*$X$10)</f>
        <v>0.1</v>
      </c>
      <c r="Y413" s="329">
        <f t="shared" ref="Y413" si="1931">ROUND(AVERAGEIF(Z413:Z415,"&gt;0"),0)</f>
        <v>2</v>
      </c>
      <c r="Z413" s="206">
        <f t="shared" si="1887"/>
        <v>2</v>
      </c>
      <c r="AA413" s="203" t="s">
        <v>319</v>
      </c>
      <c r="AB413" s="203"/>
      <c r="AC413" s="329">
        <f t="shared" ref="AC413" si="1932">IF(S413="No_existen",5*$AC$10,AD413*$AC$10)</f>
        <v>0.15</v>
      </c>
      <c r="AD413" s="325">
        <f t="shared" ref="AD413" si="1933">ROUND(AVERAGEIF(AE413:AE415,"&gt;0"),0)</f>
        <v>1</v>
      </c>
      <c r="AE413" s="202">
        <f t="shared" si="1888"/>
        <v>1</v>
      </c>
      <c r="AF413" s="203" t="s">
        <v>295</v>
      </c>
      <c r="AG413" s="203" t="s">
        <v>1838</v>
      </c>
      <c r="AH413" s="329">
        <f t="shared" ref="AH413" si="1934">IF(S413="No_existen",5*$AH$10,AI413*$AH$10)</f>
        <v>0.1</v>
      </c>
      <c r="AI413" s="325">
        <f t="shared" ref="AI413" si="1935">ROUND(AVERAGEIF(AJ413:AJ415,"&gt;0"),0)</f>
        <v>1</v>
      </c>
      <c r="AJ413" s="202">
        <f t="shared" si="1889"/>
        <v>1</v>
      </c>
      <c r="AK413" s="203" t="s">
        <v>292</v>
      </c>
      <c r="AL413" s="203" t="s">
        <v>449</v>
      </c>
      <c r="AM413" s="329">
        <f t="shared" ref="AM413" si="1936">IF(S413="No_existen",5*$AM$10,AN413*$AM$10)</f>
        <v>0.1</v>
      </c>
      <c r="AN413" s="325">
        <f t="shared" ref="AN413" si="1937">ROUND(AVERAGEIF(AO413:AO415,"&gt;0"),0)</f>
        <v>1</v>
      </c>
      <c r="AO413" s="202">
        <f t="shared" si="1890"/>
        <v>1</v>
      </c>
      <c r="AP413" s="203" t="s">
        <v>614</v>
      </c>
      <c r="AQ413" s="325">
        <f t="shared" ref="AQ413" si="1938">ROUND(AVERAGE(U413,Y413,AD413,AI413,AN413),0)</f>
        <v>1</v>
      </c>
      <c r="AR413" s="325" t="str">
        <f t="shared" ref="AR413" si="1939">IF(AQ413&lt;1.5,"FUERTE",IF(AND(AQ413&gt;=1.5,AQ413&lt;2.5),"ACEPTABLE",IF(AQ413&gt;=5,"INEXISTENTE","DÉBIL")))</f>
        <v>FUERTE</v>
      </c>
      <c r="AS413" s="327">
        <f t="shared" ref="AS413" si="1940">IF(R413=0,0,ROUND((R413*AQ413),0))</f>
        <v>8</v>
      </c>
      <c r="AT413" s="327" t="str">
        <f t="shared" ref="AT413" si="1941">IF(AS413&gt;=36,"GRAVE", IF(AS413&lt;=10, "LEVE", "MODERADO"))</f>
        <v>LEVE</v>
      </c>
      <c r="AU413" s="337" t="s">
        <v>1849</v>
      </c>
      <c r="AV413" s="338">
        <v>0.98899999999999999</v>
      </c>
      <c r="AW413" s="203" t="s">
        <v>89</v>
      </c>
      <c r="AX413" s="203"/>
      <c r="AY413" s="130"/>
      <c r="AZ413" s="131"/>
      <c r="BA413" s="207"/>
      <c r="BB413" s="145"/>
      <c r="BC413" s="145"/>
      <c r="BD413" s="145"/>
      <c r="BE413" s="145"/>
      <c r="BF413" s="145"/>
      <c r="BG413" s="145"/>
      <c r="BH413" s="145"/>
    </row>
    <row r="414" spans="1:60" ht="63.75" hidden="1" customHeight="1" x14ac:dyDescent="0.2">
      <c r="A414" s="324"/>
      <c r="B414" s="324"/>
      <c r="C414" s="325"/>
      <c r="D414" s="336"/>
      <c r="E414" s="325"/>
      <c r="F414" s="324"/>
      <c r="G414" s="203" t="s">
        <v>260</v>
      </c>
      <c r="H414" s="203" t="s">
        <v>37</v>
      </c>
      <c r="I414" s="127" t="s">
        <v>1786</v>
      </c>
      <c r="J414" s="324"/>
      <c r="K414" s="324"/>
      <c r="L414" s="324"/>
      <c r="M414" s="324"/>
      <c r="N414" s="324"/>
      <c r="O414" s="332"/>
      <c r="P414" s="324"/>
      <c r="Q414" s="332"/>
      <c r="R414" s="332"/>
      <c r="S414" s="128" t="s">
        <v>315</v>
      </c>
      <c r="T414" s="129">
        <f t="shared" si="1886"/>
        <v>1</v>
      </c>
      <c r="U414" s="325"/>
      <c r="V414" s="325"/>
      <c r="W414" s="203" t="s">
        <v>1822</v>
      </c>
      <c r="X414" s="324"/>
      <c r="Y414" s="329"/>
      <c r="Z414" s="206">
        <f t="shared" si="1887"/>
        <v>1</v>
      </c>
      <c r="AA414" s="203" t="s">
        <v>320</v>
      </c>
      <c r="AB414" s="203" t="s">
        <v>1837</v>
      </c>
      <c r="AC414" s="329"/>
      <c r="AD414" s="325"/>
      <c r="AE414" s="202">
        <f t="shared" si="1888"/>
        <v>1</v>
      </c>
      <c r="AF414" s="203" t="s">
        <v>295</v>
      </c>
      <c r="AG414" s="203" t="s">
        <v>1839</v>
      </c>
      <c r="AH414" s="329"/>
      <c r="AI414" s="325"/>
      <c r="AJ414" s="202">
        <f t="shared" si="1889"/>
        <v>1</v>
      </c>
      <c r="AK414" s="203" t="s">
        <v>292</v>
      </c>
      <c r="AL414" s="203" t="s">
        <v>302</v>
      </c>
      <c r="AM414" s="329"/>
      <c r="AN414" s="325"/>
      <c r="AO414" s="202">
        <f t="shared" si="1890"/>
        <v>1</v>
      </c>
      <c r="AP414" s="203" t="s">
        <v>614</v>
      </c>
      <c r="AQ414" s="325"/>
      <c r="AR414" s="325"/>
      <c r="AS414" s="327"/>
      <c r="AT414" s="327"/>
      <c r="AU414" s="337"/>
      <c r="AV414" s="337"/>
      <c r="AW414" s="203" t="s">
        <v>89</v>
      </c>
      <c r="AX414" s="203"/>
      <c r="AY414" s="130"/>
      <c r="AZ414" s="131"/>
      <c r="BA414" s="207"/>
      <c r="BB414" s="145"/>
      <c r="BC414" s="145"/>
      <c r="BD414" s="145"/>
      <c r="BE414" s="145"/>
      <c r="BF414" s="145"/>
      <c r="BG414" s="145"/>
      <c r="BH414" s="145"/>
    </row>
    <row r="415" spans="1:60" ht="63.75" hidden="1" customHeight="1" x14ac:dyDescent="0.2">
      <c r="A415" s="324"/>
      <c r="B415" s="324"/>
      <c r="C415" s="325"/>
      <c r="D415" s="336"/>
      <c r="E415" s="325"/>
      <c r="F415" s="324"/>
      <c r="G415" s="203" t="s">
        <v>260</v>
      </c>
      <c r="H415" s="203" t="s">
        <v>37</v>
      </c>
      <c r="I415" s="128" t="s">
        <v>1787</v>
      </c>
      <c r="J415" s="324"/>
      <c r="K415" s="324"/>
      <c r="L415" s="324"/>
      <c r="M415" s="324"/>
      <c r="N415" s="324"/>
      <c r="O415" s="332"/>
      <c r="P415" s="324"/>
      <c r="Q415" s="332"/>
      <c r="R415" s="332"/>
      <c r="S415" s="128" t="s">
        <v>315</v>
      </c>
      <c r="T415" s="129">
        <f t="shared" si="1886"/>
        <v>1</v>
      </c>
      <c r="U415" s="325"/>
      <c r="V415" s="325"/>
      <c r="W415" s="203" t="s">
        <v>1823</v>
      </c>
      <c r="X415" s="324"/>
      <c r="Y415" s="329"/>
      <c r="Z415" s="206">
        <f t="shared" si="1887"/>
        <v>2</v>
      </c>
      <c r="AA415" s="203" t="s">
        <v>319</v>
      </c>
      <c r="AB415" s="203"/>
      <c r="AC415" s="329"/>
      <c r="AD415" s="325"/>
      <c r="AE415" s="202">
        <f t="shared" si="1888"/>
        <v>1</v>
      </c>
      <c r="AF415" s="203" t="s">
        <v>295</v>
      </c>
      <c r="AG415" s="203" t="s">
        <v>1838</v>
      </c>
      <c r="AH415" s="329"/>
      <c r="AI415" s="325"/>
      <c r="AJ415" s="202">
        <f t="shared" si="1889"/>
        <v>1</v>
      </c>
      <c r="AK415" s="203" t="s">
        <v>292</v>
      </c>
      <c r="AL415" s="203" t="s">
        <v>302</v>
      </c>
      <c r="AM415" s="329"/>
      <c r="AN415" s="325"/>
      <c r="AO415" s="202">
        <f t="shared" si="1890"/>
        <v>1</v>
      </c>
      <c r="AP415" s="203" t="s">
        <v>614</v>
      </c>
      <c r="AQ415" s="325"/>
      <c r="AR415" s="325"/>
      <c r="AS415" s="327"/>
      <c r="AT415" s="327"/>
      <c r="AU415" s="337"/>
      <c r="AV415" s="337"/>
      <c r="AW415" s="203" t="s">
        <v>89</v>
      </c>
      <c r="AX415" s="203"/>
      <c r="AY415" s="130"/>
      <c r="AZ415" s="131"/>
      <c r="BA415" s="207"/>
      <c r="BB415" s="145"/>
      <c r="BC415" s="145"/>
      <c r="BD415" s="145"/>
      <c r="BE415" s="145"/>
      <c r="BF415" s="145"/>
      <c r="BG415" s="145"/>
      <c r="BH415" s="145"/>
    </row>
    <row r="416" spans="1:60" ht="63.75" hidden="1" customHeight="1" x14ac:dyDescent="0.2">
      <c r="A416" s="324">
        <v>136</v>
      </c>
      <c r="B416" s="324" t="s">
        <v>160</v>
      </c>
      <c r="C416" s="325" t="str">
        <f>+VLOOKUP(B416,$A$568:$B$606,2,0)</f>
        <v>FRANCISCO ANTORIO URIBE GOMEZ</v>
      </c>
      <c r="D416" s="336" t="s">
        <v>163</v>
      </c>
      <c r="E416" s="325"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324" t="s">
        <v>264</v>
      </c>
      <c r="G416" s="203" t="s">
        <v>260</v>
      </c>
      <c r="H416" s="203" t="s">
        <v>37</v>
      </c>
      <c r="I416" s="203" t="s">
        <v>1788</v>
      </c>
      <c r="J416" s="324" t="s">
        <v>142</v>
      </c>
      <c r="K416" s="324" t="s">
        <v>1803</v>
      </c>
      <c r="L416" s="324" t="s">
        <v>1804</v>
      </c>
      <c r="M416" s="324" t="s">
        <v>1805</v>
      </c>
      <c r="N416" s="324" t="s">
        <v>146</v>
      </c>
      <c r="O416" s="332">
        <f t="shared" ref="O416" si="1942">IF(N416="ALTA",5,IF(N416="MEDIO ALTA",4,IF(N416="MEDIA",3,IF(N416="MEDIO BAJA",2,IF(N416="BAJA",1,0)))))</f>
        <v>4</v>
      </c>
      <c r="P416" s="324" t="s">
        <v>209</v>
      </c>
      <c r="Q416" s="332">
        <f t="shared" ref="Q416" si="1943">IF(P416="ALTO",5,IF(P416="MEDIO-ALTO",4,IF(P416="MEDIO",3,IF(P416="MEDIO-BAJO",2,IF(P416="BAJO",1,0)))))</f>
        <v>4</v>
      </c>
      <c r="R416" s="332">
        <f t="shared" ref="R416" si="1944">Q416*O416</f>
        <v>16</v>
      </c>
      <c r="S416" s="128" t="s">
        <v>315</v>
      </c>
      <c r="T416" s="129">
        <f t="shared" si="1886"/>
        <v>1</v>
      </c>
      <c r="U416" s="325">
        <f t="shared" ref="U416" si="1945">ROUND(AVERAGEIF(T416:T418,"&gt;0"),0)</f>
        <v>1</v>
      </c>
      <c r="V416" s="325">
        <f t="shared" ref="V416" si="1946">U416*0.6</f>
        <v>0.6</v>
      </c>
      <c r="W416" s="203" t="s">
        <v>1824</v>
      </c>
      <c r="X416" s="324">
        <f t="shared" ref="X416" si="1947">IF(S416="No_existen",5*$X$10,Y416*$X$10)</f>
        <v>0.1</v>
      </c>
      <c r="Y416" s="329">
        <f t="shared" ref="Y416" si="1948">ROUND(AVERAGEIF(Z416:Z418,"&gt;0"),0)</f>
        <v>2</v>
      </c>
      <c r="Z416" s="206">
        <f t="shared" si="1887"/>
        <v>2</v>
      </c>
      <c r="AA416" s="203" t="s">
        <v>319</v>
      </c>
      <c r="AB416" s="203"/>
      <c r="AC416" s="329">
        <f t="shared" ref="AC416" si="1949">IF(S416="No_existen",5*$AC$10,AD416*$AC$10)</f>
        <v>0.15</v>
      </c>
      <c r="AD416" s="325">
        <f t="shared" ref="AD416" si="1950">ROUND(AVERAGEIF(AE416:AE418,"&gt;0"),0)</f>
        <v>1</v>
      </c>
      <c r="AE416" s="202">
        <f t="shared" si="1888"/>
        <v>1</v>
      </c>
      <c r="AF416" s="203" t="s">
        <v>295</v>
      </c>
      <c r="AG416" s="203" t="s">
        <v>1840</v>
      </c>
      <c r="AH416" s="329">
        <f t="shared" ref="AH416" si="1951">IF(S416="No_existen",5*$AH$10,AI416*$AH$10)</f>
        <v>0.1</v>
      </c>
      <c r="AI416" s="325">
        <f t="shared" ref="AI416" si="1952">ROUND(AVERAGEIF(AJ416:AJ418,"&gt;0"),0)</f>
        <v>1</v>
      </c>
      <c r="AJ416" s="202">
        <f t="shared" si="1889"/>
        <v>1</v>
      </c>
      <c r="AK416" s="203" t="s">
        <v>292</v>
      </c>
      <c r="AL416" s="203" t="s">
        <v>303</v>
      </c>
      <c r="AM416" s="329">
        <f t="shared" ref="AM416" si="1953">IF(S416="No_existen",5*$AM$10,AN416*$AM$10)</f>
        <v>0.1</v>
      </c>
      <c r="AN416" s="325">
        <f t="shared" ref="AN416" si="1954">ROUND(AVERAGEIF(AO416:AO418,"&gt;0"),0)</f>
        <v>1</v>
      </c>
      <c r="AO416" s="202">
        <f t="shared" si="1890"/>
        <v>1</v>
      </c>
      <c r="AP416" s="203" t="s">
        <v>614</v>
      </c>
      <c r="AQ416" s="325">
        <f t="shared" ref="AQ416" si="1955">ROUND(AVERAGE(U416,Y416,AD416,AI416,AN416),0)</f>
        <v>1</v>
      </c>
      <c r="AR416" s="325" t="str">
        <f t="shared" ref="AR416" si="1956">IF(AQ416&lt;1.5,"FUERTE",IF(AND(AQ416&gt;=1.5,AQ416&lt;2.5),"ACEPTABLE",IF(AQ416&gt;=5,"INEXISTENTE","DÉBIL")))</f>
        <v>FUERTE</v>
      </c>
      <c r="AS416" s="327">
        <f t="shared" ref="AS416" si="1957">IF(R416=0,0,ROUND((R416*AQ416),0))</f>
        <v>16</v>
      </c>
      <c r="AT416" s="327" t="str">
        <f t="shared" ref="AT416" si="1958">IF(AS416&gt;=36,"GRAVE", IF(AS416&lt;=10, "LEVE", "MODERADO"))</f>
        <v>MODERADO</v>
      </c>
      <c r="AU416" s="334" t="s">
        <v>1850</v>
      </c>
      <c r="AV416" s="335">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324"/>
      <c r="B417" s="324"/>
      <c r="C417" s="325"/>
      <c r="D417" s="336"/>
      <c r="E417" s="325"/>
      <c r="F417" s="324"/>
      <c r="G417" s="203" t="s">
        <v>260</v>
      </c>
      <c r="H417" s="203" t="s">
        <v>37</v>
      </c>
      <c r="I417" s="203" t="s">
        <v>1789</v>
      </c>
      <c r="J417" s="324"/>
      <c r="K417" s="324"/>
      <c r="L417" s="324"/>
      <c r="M417" s="324"/>
      <c r="N417" s="324"/>
      <c r="O417" s="332"/>
      <c r="P417" s="324"/>
      <c r="Q417" s="332"/>
      <c r="R417" s="332"/>
      <c r="S417" s="128" t="s">
        <v>315</v>
      </c>
      <c r="T417" s="129">
        <f t="shared" si="1886"/>
        <v>1</v>
      </c>
      <c r="U417" s="325"/>
      <c r="V417" s="325"/>
      <c r="W417" s="203" t="s">
        <v>1825</v>
      </c>
      <c r="X417" s="324"/>
      <c r="Y417" s="329"/>
      <c r="Z417" s="206">
        <f t="shared" si="1887"/>
        <v>2</v>
      </c>
      <c r="AA417" s="203" t="s">
        <v>319</v>
      </c>
      <c r="AB417" s="203"/>
      <c r="AC417" s="329"/>
      <c r="AD417" s="325"/>
      <c r="AE417" s="202">
        <f t="shared" si="1888"/>
        <v>1</v>
      </c>
      <c r="AF417" s="203" t="s">
        <v>295</v>
      </c>
      <c r="AG417" s="203" t="s">
        <v>1840</v>
      </c>
      <c r="AH417" s="329"/>
      <c r="AI417" s="325"/>
      <c r="AJ417" s="202">
        <f t="shared" si="1889"/>
        <v>1</v>
      </c>
      <c r="AK417" s="203" t="s">
        <v>292</v>
      </c>
      <c r="AL417" s="203" t="s">
        <v>305</v>
      </c>
      <c r="AM417" s="329"/>
      <c r="AN417" s="325"/>
      <c r="AO417" s="202">
        <f t="shared" si="1890"/>
        <v>1</v>
      </c>
      <c r="AP417" s="203" t="s">
        <v>614</v>
      </c>
      <c r="AQ417" s="325"/>
      <c r="AR417" s="325"/>
      <c r="AS417" s="327"/>
      <c r="AT417" s="327"/>
      <c r="AU417" s="334"/>
      <c r="AV417" s="334"/>
      <c r="AW417" s="203" t="s">
        <v>90</v>
      </c>
      <c r="AX417" s="203" t="s">
        <v>1858</v>
      </c>
      <c r="AY417" s="131">
        <v>45639</v>
      </c>
      <c r="AZ417" s="131"/>
      <c r="BA417" s="207"/>
      <c r="BB417" s="145"/>
      <c r="BC417" s="145"/>
      <c r="BD417" s="145"/>
      <c r="BE417" s="145"/>
      <c r="BF417" s="145"/>
      <c r="BG417" s="145"/>
      <c r="BH417" s="145"/>
    </row>
    <row r="418" spans="1:60" ht="63.75" hidden="1" customHeight="1" x14ac:dyDescent="0.2">
      <c r="A418" s="324"/>
      <c r="B418" s="324"/>
      <c r="C418" s="325"/>
      <c r="D418" s="336"/>
      <c r="E418" s="325"/>
      <c r="F418" s="324"/>
      <c r="G418" s="203" t="s">
        <v>260</v>
      </c>
      <c r="H418" s="203" t="s">
        <v>37</v>
      </c>
      <c r="I418" s="203" t="s">
        <v>1790</v>
      </c>
      <c r="J418" s="324"/>
      <c r="K418" s="324"/>
      <c r="L418" s="324"/>
      <c r="M418" s="324"/>
      <c r="N418" s="324"/>
      <c r="O418" s="332"/>
      <c r="P418" s="324"/>
      <c r="Q418" s="332"/>
      <c r="R418" s="332"/>
      <c r="S418" s="128" t="s">
        <v>315</v>
      </c>
      <c r="T418" s="129">
        <f t="shared" si="1886"/>
        <v>1</v>
      </c>
      <c r="U418" s="325"/>
      <c r="V418" s="325"/>
      <c r="W418" s="203" t="s">
        <v>1826</v>
      </c>
      <c r="X418" s="324"/>
      <c r="Y418" s="329"/>
      <c r="Z418" s="206">
        <f t="shared" si="1887"/>
        <v>2</v>
      </c>
      <c r="AA418" s="203" t="s">
        <v>319</v>
      </c>
      <c r="AB418" s="203"/>
      <c r="AC418" s="329"/>
      <c r="AD418" s="325"/>
      <c r="AE418" s="202">
        <f t="shared" si="1888"/>
        <v>1</v>
      </c>
      <c r="AF418" s="203" t="s">
        <v>295</v>
      </c>
      <c r="AG418" s="203" t="s">
        <v>1841</v>
      </c>
      <c r="AH418" s="329"/>
      <c r="AI418" s="325"/>
      <c r="AJ418" s="202">
        <f t="shared" si="1889"/>
        <v>1</v>
      </c>
      <c r="AK418" s="203" t="s">
        <v>292</v>
      </c>
      <c r="AL418" s="203" t="s">
        <v>303</v>
      </c>
      <c r="AM418" s="329"/>
      <c r="AN418" s="325"/>
      <c r="AO418" s="202">
        <f t="shared" si="1890"/>
        <v>1</v>
      </c>
      <c r="AP418" s="203" t="s">
        <v>614</v>
      </c>
      <c r="AQ418" s="325"/>
      <c r="AR418" s="325"/>
      <c r="AS418" s="327"/>
      <c r="AT418" s="327"/>
      <c r="AU418" s="334"/>
      <c r="AV418" s="334"/>
      <c r="AW418" s="203" t="s">
        <v>89</v>
      </c>
      <c r="AX418" s="203"/>
      <c r="AY418" s="130"/>
      <c r="AZ418" s="131"/>
      <c r="BA418" s="207"/>
      <c r="BB418" s="145"/>
      <c r="BC418" s="145"/>
      <c r="BD418" s="145"/>
      <c r="BE418" s="145"/>
      <c r="BF418" s="145"/>
      <c r="BG418" s="145"/>
      <c r="BH418" s="145"/>
    </row>
    <row r="419" spans="1:60" ht="63.75" hidden="1" customHeight="1" x14ac:dyDescent="0.2">
      <c r="A419" s="324">
        <v>137</v>
      </c>
      <c r="B419" s="324" t="s">
        <v>160</v>
      </c>
      <c r="C419" s="325" t="str">
        <f>+VLOOKUP(B419,$A$568:$B$606,2,0)</f>
        <v>FRANCISCO ANTORIO URIBE GOMEZ</v>
      </c>
      <c r="D419" s="336" t="s">
        <v>162</v>
      </c>
      <c r="E419" s="325"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324" t="s">
        <v>265</v>
      </c>
      <c r="G419" s="203" t="s">
        <v>260</v>
      </c>
      <c r="H419" s="203" t="s">
        <v>112</v>
      </c>
      <c r="I419" s="127" t="s">
        <v>1791</v>
      </c>
      <c r="J419" s="324" t="s">
        <v>113</v>
      </c>
      <c r="K419" s="337" t="s">
        <v>1806</v>
      </c>
      <c r="L419" s="337" t="s">
        <v>1807</v>
      </c>
      <c r="M419" s="337" t="s">
        <v>1808</v>
      </c>
      <c r="N419" s="324" t="s">
        <v>147</v>
      </c>
      <c r="O419" s="332">
        <f t="shared" ref="O419" si="1959">IF(N419="ALTA",5,IF(N419="MEDIO ALTA",4,IF(N419="MEDIA",3,IF(N419="MEDIO BAJA",2,IF(N419="BAJA",1,0)))))</f>
        <v>2</v>
      </c>
      <c r="P419" s="324" t="s">
        <v>139</v>
      </c>
      <c r="Q419" s="332">
        <f t="shared" ref="Q419" si="1960">IF(P419="ALTO",5,IF(P419="MEDIO-ALTO",4,IF(P419="MEDIO",3,IF(P419="MEDIO-BAJO",2,IF(P419="BAJO",1,0)))))</f>
        <v>5</v>
      </c>
      <c r="R419" s="332">
        <f t="shared" ref="R419" si="1961">Q419*O419</f>
        <v>10</v>
      </c>
      <c r="S419" s="128" t="s">
        <v>315</v>
      </c>
      <c r="T419" s="129">
        <f t="shared" si="1886"/>
        <v>1</v>
      </c>
      <c r="U419" s="325">
        <f t="shared" ref="U419" si="1962">ROUND(AVERAGEIF(T419:T421,"&gt;0"),0)</f>
        <v>1</v>
      </c>
      <c r="V419" s="325">
        <f t="shared" ref="V419" si="1963">U419*0.6</f>
        <v>0.6</v>
      </c>
      <c r="W419" s="203" t="s">
        <v>1827</v>
      </c>
      <c r="X419" s="324">
        <f t="shared" ref="X419" si="1964">IF(S419="No_existen",5*$X$10,Y419*$X$10)</f>
        <v>0.15000000000000002</v>
      </c>
      <c r="Y419" s="329">
        <f t="shared" ref="Y419" si="1965">ROUND(AVERAGEIF(Z419:Z421,"&gt;0"),0)</f>
        <v>3</v>
      </c>
      <c r="Z419" s="206">
        <f t="shared" si="1887"/>
        <v>4</v>
      </c>
      <c r="AA419" s="203" t="s">
        <v>318</v>
      </c>
      <c r="AB419" s="203"/>
      <c r="AC419" s="329">
        <f t="shared" ref="AC419" si="1966">IF(S419="No_existen",5*$AC$10,AD419*$AC$10)</f>
        <v>0.15</v>
      </c>
      <c r="AD419" s="325">
        <f t="shared" ref="AD419" si="1967">ROUND(AVERAGEIF(AE419:AE421,"&gt;0"),0)</f>
        <v>1</v>
      </c>
      <c r="AE419" s="202">
        <f t="shared" si="1888"/>
        <v>1</v>
      </c>
      <c r="AF419" s="203" t="s">
        <v>295</v>
      </c>
      <c r="AG419" s="203" t="s">
        <v>1842</v>
      </c>
      <c r="AH419" s="329">
        <f t="shared" ref="AH419" si="1968">IF(S419="No_existen",5*$AH$10,AI419*$AH$10)</f>
        <v>0.1</v>
      </c>
      <c r="AI419" s="325">
        <f t="shared" ref="AI419" si="1969">ROUND(AVERAGEIF(AJ419:AJ421,"&gt;0"),0)</f>
        <v>1</v>
      </c>
      <c r="AJ419" s="202">
        <f t="shared" si="1889"/>
        <v>1</v>
      </c>
      <c r="AK419" s="203" t="s">
        <v>292</v>
      </c>
      <c r="AL419" s="203" t="s">
        <v>307</v>
      </c>
      <c r="AM419" s="329">
        <f t="shared" ref="AM419" si="1970">IF(S419="No_existen",5*$AM$10,AN419*$AM$10)</f>
        <v>0.4</v>
      </c>
      <c r="AN419" s="325">
        <f t="shared" ref="AN419" si="1971">ROUND(AVERAGEIF(AO419:AO421,"&gt;0"),0)</f>
        <v>4</v>
      </c>
      <c r="AO419" s="202">
        <f t="shared" si="1890"/>
        <v>4</v>
      </c>
      <c r="AP419" s="203" t="s">
        <v>613</v>
      </c>
      <c r="AQ419" s="325">
        <f t="shared" ref="AQ419" si="1972">ROUND(AVERAGE(U419,Y419,AD419,AI419,AN419),0)</f>
        <v>2</v>
      </c>
      <c r="AR419" s="325" t="str">
        <f t="shared" ref="AR419" si="1973">IF(AQ419&lt;1.5,"FUERTE",IF(AND(AQ419&gt;=1.5,AQ419&lt;2.5),"ACEPTABLE",IF(AQ419&gt;=5,"INEXISTENTE","DÉBIL")))</f>
        <v>ACEPTABLE</v>
      </c>
      <c r="AS419" s="327">
        <f t="shared" ref="AS419" si="1974">IF(R419=0,0,ROUND((R419*AQ419),0))</f>
        <v>20</v>
      </c>
      <c r="AT419" s="327" t="str">
        <f t="shared" ref="AT419" si="1975">IF(AS419&gt;=36,"GRAVE", IF(AS419&lt;=10, "LEVE", "MODERADO"))</f>
        <v>MODERADO</v>
      </c>
      <c r="AU419" s="337" t="s">
        <v>1851</v>
      </c>
      <c r="AV419" s="338"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324"/>
      <c r="B420" s="324"/>
      <c r="C420" s="325"/>
      <c r="D420" s="336"/>
      <c r="E420" s="325"/>
      <c r="F420" s="324"/>
      <c r="G420" s="203"/>
      <c r="H420" s="203"/>
      <c r="I420" s="128"/>
      <c r="J420" s="324"/>
      <c r="K420" s="337"/>
      <c r="L420" s="337"/>
      <c r="M420" s="337"/>
      <c r="N420" s="324"/>
      <c r="O420" s="332"/>
      <c r="P420" s="324"/>
      <c r="Q420" s="332"/>
      <c r="R420" s="332"/>
      <c r="S420" s="128" t="s">
        <v>315</v>
      </c>
      <c r="T420" s="129">
        <f t="shared" si="1886"/>
        <v>1</v>
      </c>
      <c r="U420" s="325"/>
      <c r="V420" s="325"/>
      <c r="W420" s="203" t="s">
        <v>1828</v>
      </c>
      <c r="X420" s="324"/>
      <c r="Y420" s="329"/>
      <c r="Z420" s="206">
        <f t="shared" si="1887"/>
        <v>2</v>
      </c>
      <c r="AA420" s="203" t="s">
        <v>319</v>
      </c>
      <c r="AB420" s="203"/>
      <c r="AC420" s="329"/>
      <c r="AD420" s="325"/>
      <c r="AE420" s="202">
        <f t="shared" si="1888"/>
        <v>1</v>
      </c>
      <c r="AF420" s="203" t="s">
        <v>295</v>
      </c>
      <c r="AG420" s="203" t="s">
        <v>1843</v>
      </c>
      <c r="AH420" s="329"/>
      <c r="AI420" s="325"/>
      <c r="AJ420" s="202">
        <f t="shared" si="1889"/>
        <v>1</v>
      </c>
      <c r="AK420" s="203" t="s">
        <v>292</v>
      </c>
      <c r="AL420" s="203" t="s">
        <v>300</v>
      </c>
      <c r="AM420" s="329"/>
      <c r="AN420" s="325"/>
      <c r="AO420" s="202">
        <f t="shared" si="1890"/>
        <v>4</v>
      </c>
      <c r="AP420" s="203" t="s">
        <v>613</v>
      </c>
      <c r="AQ420" s="325"/>
      <c r="AR420" s="325"/>
      <c r="AS420" s="327"/>
      <c r="AT420" s="327"/>
      <c r="AU420" s="337"/>
      <c r="AV420" s="338"/>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324"/>
      <c r="B421" s="324"/>
      <c r="C421" s="325"/>
      <c r="D421" s="336"/>
      <c r="E421" s="325"/>
      <c r="F421" s="324"/>
      <c r="G421" s="203"/>
      <c r="H421" s="203"/>
      <c r="I421" s="128"/>
      <c r="J421" s="324"/>
      <c r="K421" s="337"/>
      <c r="L421" s="337"/>
      <c r="M421" s="337"/>
      <c r="N421" s="324"/>
      <c r="O421" s="332"/>
      <c r="P421" s="324"/>
      <c r="Q421" s="332"/>
      <c r="R421" s="332"/>
      <c r="S421" s="128"/>
      <c r="T421" s="129">
        <f t="shared" si="1886"/>
        <v>0</v>
      </c>
      <c r="U421" s="325"/>
      <c r="V421" s="325"/>
      <c r="W421" s="203"/>
      <c r="X421" s="324"/>
      <c r="Y421" s="329"/>
      <c r="Z421" s="206">
        <f t="shared" si="1887"/>
        <v>0</v>
      </c>
      <c r="AA421" s="203"/>
      <c r="AB421" s="203"/>
      <c r="AC421" s="329"/>
      <c r="AD421" s="325"/>
      <c r="AE421" s="202">
        <f t="shared" si="1888"/>
        <v>0</v>
      </c>
      <c r="AF421" s="203"/>
      <c r="AG421" s="203"/>
      <c r="AH421" s="329"/>
      <c r="AI421" s="325"/>
      <c r="AJ421" s="202">
        <f t="shared" si="1889"/>
        <v>0</v>
      </c>
      <c r="AK421" s="203"/>
      <c r="AL421" s="203"/>
      <c r="AM421" s="329"/>
      <c r="AN421" s="325"/>
      <c r="AO421" s="202">
        <f t="shared" si="1890"/>
        <v>0</v>
      </c>
      <c r="AP421" s="203"/>
      <c r="AQ421" s="325"/>
      <c r="AR421" s="325"/>
      <c r="AS421" s="327"/>
      <c r="AT421" s="327"/>
      <c r="AU421" s="337"/>
      <c r="AV421" s="338"/>
      <c r="AW421" s="203" t="s">
        <v>90</v>
      </c>
      <c r="AX421" s="203" t="s">
        <v>1862</v>
      </c>
      <c r="AY421" s="131">
        <v>45626</v>
      </c>
      <c r="AZ421" s="131"/>
      <c r="BA421" s="207"/>
      <c r="BB421" s="145"/>
      <c r="BC421" s="145"/>
      <c r="BD421" s="145"/>
      <c r="BE421" s="145"/>
      <c r="BF421" s="145"/>
      <c r="BG421" s="145"/>
      <c r="BH421" s="145"/>
    </row>
    <row r="422" spans="1:60" ht="63.75" hidden="1" customHeight="1" x14ac:dyDescent="0.2">
      <c r="A422" s="324">
        <v>138</v>
      </c>
      <c r="B422" s="324" t="s">
        <v>160</v>
      </c>
      <c r="C422" s="325" t="str">
        <f>+VLOOKUP(B422,$A$568:$B$606,2,0)</f>
        <v>FRANCISCO ANTORIO URIBE GOMEZ</v>
      </c>
      <c r="D422" s="336" t="s">
        <v>162</v>
      </c>
      <c r="E422" s="325"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324" t="s">
        <v>265</v>
      </c>
      <c r="G422" s="203" t="s">
        <v>260</v>
      </c>
      <c r="H422" s="203" t="s">
        <v>112</v>
      </c>
      <c r="I422" s="128" t="s">
        <v>1792</v>
      </c>
      <c r="J422" s="324" t="s">
        <v>113</v>
      </c>
      <c r="K422" s="324" t="s">
        <v>1809</v>
      </c>
      <c r="L422" s="324" t="s">
        <v>1810</v>
      </c>
      <c r="M422" s="324" t="s">
        <v>1811</v>
      </c>
      <c r="N422" s="324" t="s">
        <v>147</v>
      </c>
      <c r="O422" s="332">
        <f t="shared" ref="O422" si="1976">IF(N422="ALTA",5,IF(N422="MEDIO ALTA",4,IF(N422="MEDIA",3,IF(N422="MEDIO BAJA",2,IF(N422="BAJA",1,0)))))</f>
        <v>2</v>
      </c>
      <c r="P422" s="324" t="s">
        <v>140</v>
      </c>
      <c r="Q422" s="332">
        <f t="shared" ref="Q422" si="1977">IF(P422="ALTO",5,IF(P422="MEDIO-ALTO",4,IF(P422="MEDIO",3,IF(P422="MEDIO-BAJO",2,IF(P422="BAJO",1,0)))))</f>
        <v>3</v>
      </c>
      <c r="R422" s="332">
        <f t="shared" ref="R422" si="1978">Q422*O422</f>
        <v>6</v>
      </c>
      <c r="S422" s="128" t="s">
        <v>386</v>
      </c>
      <c r="T422" s="129">
        <f t="shared" si="1886"/>
        <v>4</v>
      </c>
      <c r="U422" s="325">
        <f t="shared" ref="U422" si="1979">ROUND(AVERAGEIF(T422:T424,"&gt;0"),0)</f>
        <v>4</v>
      </c>
      <c r="V422" s="325">
        <f t="shared" ref="V422" si="1980">U422*0.6</f>
        <v>2.4</v>
      </c>
      <c r="W422" s="203" t="s">
        <v>1829</v>
      </c>
      <c r="X422" s="324">
        <f t="shared" ref="X422" si="1981">IF(S422="No_existen",5*$X$10,Y422*$X$10)</f>
        <v>0.2</v>
      </c>
      <c r="Y422" s="329">
        <f t="shared" ref="Y422" si="1982">ROUND(AVERAGEIF(Z422:Z424,"&gt;0"),0)</f>
        <v>4</v>
      </c>
      <c r="Z422" s="206">
        <f t="shared" si="1887"/>
        <v>4</v>
      </c>
      <c r="AA422" s="203" t="s">
        <v>318</v>
      </c>
      <c r="AB422" s="203"/>
      <c r="AC422" s="329">
        <f t="shared" ref="AC422" si="1983">IF(S422="No_existen",5*$AC$10,AD422*$AC$10)</f>
        <v>0.15</v>
      </c>
      <c r="AD422" s="325">
        <f t="shared" ref="AD422" si="1984">ROUND(AVERAGEIF(AE422:AE424,"&gt;0"),0)</f>
        <v>1</v>
      </c>
      <c r="AE422" s="202">
        <f t="shared" si="1888"/>
        <v>1</v>
      </c>
      <c r="AF422" s="203" t="s">
        <v>295</v>
      </c>
      <c r="AG422" s="203" t="s">
        <v>1844</v>
      </c>
      <c r="AH422" s="329">
        <f t="shared" ref="AH422" si="1985">IF(S422="No_existen",5*$AH$10,AI422*$AH$10)</f>
        <v>0.1</v>
      </c>
      <c r="AI422" s="325">
        <f t="shared" ref="AI422" si="1986">ROUND(AVERAGEIF(AJ422:AJ424,"&gt;0"),0)</f>
        <v>1</v>
      </c>
      <c r="AJ422" s="202">
        <f t="shared" si="1889"/>
        <v>1</v>
      </c>
      <c r="AK422" s="203" t="s">
        <v>292</v>
      </c>
      <c r="AL422" s="203" t="s">
        <v>299</v>
      </c>
      <c r="AM422" s="329">
        <f t="shared" ref="AM422" si="1987">IF(S422="No_existen",5*$AM$10,AN422*$AM$10)</f>
        <v>0.1</v>
      </c>
      <c r="AN422" s="325">
        <f t="shared" ref="AN422" si="1988">ROUND(AVERAGEIF(AO422:AO424,"&gt;0"),0)</f>
        <v>1</v>
      </c>
      <c r="AO422" s="202">
        <f t="shared" si="1890"/>
        <v>1</v>
      </c>
      <c r="AP422" s="203" t="s">
        <v>614</v>
      </c>
      <c r="AQ422" s="325">
        <f t="shared" ref="AQ422" si="1989">ROUND(AVERAGE(U422,Y422,AD422,AI422,AN422),0)</f>
        <v>2</v>
      </c>
      <c r="AR422" s="325" t="str">
        <f t="shared" ref="AR422" si="1990">IF(AQ422&lt;1.5,"FUERTE",IF(AND(AQ422&gt;=1.5,AQ422&lt;2.5),"ACEPTABLE",IF(AQ422&gt;=5,"INEXISTENTE","DÉBIL")))</f>
        <v>ACEPTABLE</v>
      </c>
      <c r="AS422" s="327">
        <f t="shared" ref="AS422" si="1991">IF(R422=0,0,ROUND((R422*AQ422),0))</f>
        <v>12</v>
      </c>
      <c r="AT422" s="327" t="str">
        <f t="shared" ref="AT422" si="1992">IF(AS422&gt;=36,"GRAVE", IF(AS422&lt;=10, "LEVE", "MODERADO"))</f>
        <v>MODERADO</v>
      </c>
      <c r="AU422" s="334" t="s">
        <v>1853</v>
      </c>
      <c r="AV422" s="335">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324"/>
      <c r="B423" s="324"/>
      <c r="C423" s="325"/>
      <c r="D423" s="336"/>
      <c r="E423" s="325"/>
      <c r="F423" s="324"/>
      <c r="G423" s="203" t="s">
        <v>260</v>
      </c>
      <c r="H423" s="203" t="s">
        <v>34</v>
      </c>
      <c r="I423" s="209" t="s">
        <v>1793</v>
      </c>
      <c r="J423" s="324"/>
      <c r="K423" s="324"/>
      <c r="L423" s="324"/>
      <c r="M423" s="324"/>
      <c r="N423" s="324"/>
      <c r="O423" s="332"/>
      <c r="P423" s="324"/>
      <c r="Q423" s="332"/>
      <c r="R423" s="332"/>
      <c r="S423" s="128" t="s">
        <v>386</v>
      </c>
      <c r="T423" s="129">
        <f t="shared" si="1886"/>
        <v>4</v>
      </c>
      <c r="U423" s="325"/>
      <c r="V423" s="325"/>
      <c r="W423" s="203" t="s">
        <v>1830</v>
      </c>
      <c r="X423" s="324"/>
      <c r="Y423" s="329"/>
      <c r="Z423" s="206">
        <f t="shared" si="1887"/>
        <v>4</v>
      </c>
      <c r="AA423" s="203" t="s">
        <v>318</v>
      </c>
      <c r="AB423" s="203"/>
      <c r="AC423" s="329"/>
      <c r="AD423" s="325"/>
      <c r="AE423" s="202">
        <f t="shared" si="1888"/>
        <v>1</v>
      </c>
      <c r="AF423" s="203" t="s">
        <v>295</v>
      </c>
      <c r="AG423" s="203" t="s">
        <v>1845</v>
      </c>
      <c r="AH423" s="329"/>
      <c r="AI423" s="325"/>
      <c r="AJ423" s="202">
        <f t="shared" si="1889"/>
        <v>1</v>
      </c>
      <c r="AK423" s="203" t="s">
        <v>292</v>
      </c>
      <c r="AL423" s="203" t="s">
        <v>300</v>
      </c>
      <c r="AM423" s="329"/>
      <c r="AN423" s="325"/>
      <c r="AO423" s="202">
        <f t="shared" si="1890"/>
        <v>1</v>
      </c>
      <c r="AP423" s="203" t="s">
        <v>614</v>
      </c>
      <c r="AQ423" s="325"/>
      <c r="AR423" s="325"/>
      <c r="AS423" s="327"/>
      <c r="AT423" s="327"/>
      <c r="AU423" s="334"/>
      <c r="AV423" s="334"/>
      <c r="AW423" s="203"/>
      <c r="AX423" s="203"/>
      <c r="AY423" s="130"/>
      <c r="AZ423" s="131"/>
      <c r="BA423" s="207"/>
      <c r="BB423" s="145"/>
      <c r="BC423" s="145"/>
      <c r="BD423" s="145"/>
      <c r="BE423" s="145"/>
      <c r="BF423" s="145"/>
      <c r="BG423" s="145"/>
      <c r="BH423" s="145"/>
    </row>
    <row r="424" spans="1:60" ht="63.75" hidden="1" customHeight="1" x14ac:dyDescent="0.2">
      <c r="A424" s="324"/>
      <c r="B424" s="324"/>
      <c r="C424" s="325"/>
      <c r="D424" s="336"/>
      <c r="E424" s="325"/>
      <c r="F424" s="324"/>
      <c r="G424" s="203"/>
      <c r="H424" s="203"/>
      <c r="I424" s="203"/>
      <c r="J424" s="324"/>
      <c r="K424" s="324"/>
      <c r="L424" s="324"/>
      <c r="M424" s="324"/>
      <c r="N424" s="324"/>
      <c r="O424" s="332"/>
      <c r="P424" s="324"/>
      <c r="Q424" s="332"/>
      <c r="R424" s="332"/>
      <c r="S424" s="128"/>
      <c r="T424" s="129">
        <f t="shared" si="1886"/>
        <v>0</v>
      </c>
      <c r="U424" s="325"/>
      <c r="V424" s="325"/>
      <c r="W424" s="203"/>
      <c r="X424" s="324"/>
      <c r="Y424" s="329"/>
      <c r="Z424" s="206">
        <f t="shared" si="1887"/>
        <v>0</v>
      </c>
      <c r="AA424" s="203"/>
      <c r="AB424" s="203"/>
      <c r="AC424" s="329"/>
      <c r="AD424" s="325"/>
      <c r="AE424" s="202">
        <f t="shared" si="1888"/>
        <v>0</v>
      </c>
      <c r="AF424" s="203"/>
      <c r="AG424" s="203"/>
      <c r="AH424" s="329"/>
      <c r="AI424" s="325"/>
      <c r="AJ424" s="202">
        <f t="shared" si="1889"/>
        <v>0</v>
      </c>
      <c r="AK424" s="203"/>
      <c r="AL424" s="203"/>
      <c r="AM424" s="329"/>
      <c r="AN424" s="325"/>
      <c r="AO424" s="202">
        <f t="shared" si="1890"/>
        <v>0</v>
      </c>
      <c r="AP424" s="203"/>
      <c r="AQ424" s="325"/>
      <c r="AR424" s="325"/>
      <c r="AS424" s="327"/>
      <c r="AT424" s="327"/>
      <c r="AU424" s="334"/>
      <c r="AV424" s="334"/>
      <c r="AW424" s="203"/>
      <c r="AX424" s="203"/>
      <c r="AY424" s="130"/>
      <c r="AZ424" s="131"/>
      <c r="BA424" s="207"/>
      <c r="BB424" s="145"/>
      <c r="BC424" s="145"/>
      <c r="BD424" s="145"/>
      <c r="BE424" s="145"/>
      <c r="BF424" s="145"/>
      <c r="BG424" s="145"/>
      <c r="BH424" s="145"/>
    </row>
    <row r="425" spans="1:60" ht="63.75" hidden="1" customHeight="1" x14ac:dyDescent="0.2">
      <c r="A425" s="324">
        <v>139</v>
      </c>
      <c r="B425" s="324" t="s">
        <v>160</v>
      </c>
      <c r="C425" s="325" t="str">
        <f>+VLOOKUP(B425,$A$568:$B$606,2,0)</f>
        <v>FRANCISCO ANTORIO URIBE GOMEZ</v>
      </c>
      <c r="D425" s="336" t="s">
        <v>166</v>
      </c>
      <c r="E425" s="325"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324" t="s">
        <v>265</v>
      </c>
      <c r="G425" s="203" t="s">
        <v>260</v>
      </c>
      <c r="H425" s="203" t="s">
        <v>34</v>
      </c>
      <c r="I425" s="128" t="s">
        <v>1794</v>
      </c>
      <c r="J425" s="324" t="s">
        <v>107</v>
      </c>
      <c r="K425" s="324" t="s">
        <v>1812</v>
      </c>
      <c r="L425" s="324" t="s">
        <v>1813</v>
      </c>
      <c r="M425" s="324" t="s">
        <v>1814</v>
      </c>
      <c r="N425" s="324" t="s">
        <v>127</v>
      </c>
      <c r="O425" s="332">
        <f t="shared" ref="O425" si="1993">IF(N425="ALTA",5,IF(N425="MEDIO ALTA",4,IF(N425="MEDIA",3,IF(N425="MEDIO BAJA",2,IF(N425="BAJA",1,0)))))</f>
        <v>1</v>
      </c>
      <c r="P425" s="324" t="s">
        <v>209</v>
      </c>
      <c r="Q425" s="332">
        <f t="shared" ref="Q425" si="1994">IF(P425="ALTO",5,IF(P425="MEDIO-ALTO",4,IF(P425="MEDIO",3,IF(P425="MEDIO-BAJO",2,IF(P425="BAJO",1,0)))))</f>
        <v>4</v>
      </c>
      <c r="R425" s="332">
        <f t="shared" ref="R425" si="1995">Q425*O425</f>
        <v>4</v>
      </c>
      <c r="S425" s="128" t="s">
        <v>315</v>
      </c>
      <c r="T425" s="129">
        <f t="shared" si="1886"/>
        <v>1</v>
      </c>
      <c r="U425" s="325">
        <f t="shared" ref="U425" si="1996">ROUND(AVERAGEIF(T425:T427,"&gt;0"),0)</f>
        <v>1</v>
      </c>
      <c r="V425" s="325">
        <f t="shared" ref="V425" si="1997">U425*0.6</f>
        <v>0.6</v>
      </c>
      <c r="W425" s="203" t="s">
        <v>1831</v>
      </c>
      <c r="X425" s="324">
        <f t="shared" ref="X425" si="1998">IF(S425="No_existen",5*$X$10,Y425*$X$10)</f>
        <v>0.1</v>
      </c>
      <c r="Y425" s="329">
        <f t="shared" ref="Y425" si="1999">ROUND(AVERAGEIF(Z425:Z427,"&gt;0"),0)</f>
        <v>2</v>
      </c>
      <c r="Z425" s="206">
        <f t="shared" si="1887"/>
        <v>2</v>
      </c>
      <c r="AA425" s="203" t="s">
        <v>319</v>
      </c>
      <c r="AB425" s="203"/>
      <c r="AC425" s="329">
        <f t="shared" ref="AC425" si="2000">IF(S425="No_existen",5*$AC$10,AD425*$AC$10)</f>
        <v>0.15</v>
      </c>
      <c r="AD425" s="325">
        <f t="shared" ref="AD425" si="2001">ROUND(AVERAGEIF(AE425:AE427,"&gt;0"),0)</f>
        <v>1</v>
      </c>
      <c r="AE425" s="202">
        <f t="shared" si="1888"/>
        <v>1</v>
      </c>
      <c r="AF425" s="203" t="s">
        <v>295</v>
      </c>
      <c r="AG425" s="203" t="s">
        <v>1846</v>
      </c>
      <c r="AH425" s="329">
        <f t="shared" ref="AH425" si="2002">IF(S425="No_existen",5*$AH$10,AI425*$AH$10)</f>
        <v>0.1</v>
      </c>
      <c r="AI425" s="325">
        <f t="shared" ref="AI425" si="2003">ROUND(AVERAGEIF(AJ425:AJ427,"&gt;0"),0)</f>
        <v>1</v>
      </c>
      <c r="AJ425" s="202">
        <f t="shared" si="1889"/>
        <v>1</v>
      </c>
      <c r="AK425" s="203" t="s">
        <v>292</v>
      </c>
      <c r="AL425" s="203" t="s">
        <v>449</v>
      </c>
      <c r="AM425" s="329">
        <f t="shared" ref="AM425" si="2004">IF(S425="No_existen",5*$AM$10,AN425*$AM$10)</f>
        <v>0.1</v>
      </c>
      <c r="AN425" s="325">
        <f t="shared" ref="AN425" si="2005">ROUND(AVERAGEIF(AO425:AO427,"&gt;0"),0)</f>
        <v>1</v>
      </c>
      <c r="AO425" s="202">
        <f t="shared" si="1890"/>
        <v>1</v>
      </c>
      <c r="AP425" s="203" t="s">
        <v>614</v>
      </c>
      <c r="AQ425" s="325">
        <f t="shared" ref="AQ425" si="2006">ROUND(AVERAGE(U425,Y425,AD425,AI425,AN425),0)</f>
        <v>1</v>
      </c>
      <c r="AR425" s="325" t="str">
        <f t="shared" ref="AR425" si="2007">IF(AQ425&lt;1.5,"FUERTE",IF(AND(AQ425&gt;=1.5,AQ425&lt;2.5),"ACEPTABLE",IF(AQ425&gt;=5,"INEXISTENTE","DÉBIL")))</f>
        <v>FUERTE</v>
      </c>
      <c r="AS425" s="327">
        <f t="shared" ref="AS425" si="2008">IF(R425=0,0,ROUND((R425*AQ425),0))</f>
        <v>4</v>
      </c>
      <c r="AT425" s="327" t="str">
        <f t="shared" ref="AT425" si="2009">IF(AS425&gt;=36,"GRAVE", IF(AS425&lt;=10, "LEVE", "MODERADO"))</f>
        <v>LEVE</v>
      </c>
      <c r="AU425" s="336" t="s">
        <v>1854</v>
      </c>
      <c r="AV425" s="341">
        <v>0.1</v>
      </c>
      <c r="AW425" s="203" t="s">
        <v>89</v>
      </c>
      <c r="AX425" s="203"/>
      <c r="AY425" s="130"/>
      <c r="AZ425" s="131"/>
      <c r="BA425" s="207"/>
      <c r="BB425" s="145"/>
      <c r="BC425" s="145"/>
      <c r="BD425" s="145"/>
      <c r="BE425" s="145"/>
      <c r="BF425" s="145"/>
      <c r="BG425" s="145"/>
      <c r="BH425" s="145"/>
    </row>
    <row r="426" spans="1:60" ht="63.75" hidden="1" customHeight="1" x14ac:dyDescent="0.2">
      <c r="A426" s="324"/>
      <c r="B426" s="324"/>
      <c r="C426" s="325"/>
      <c r="D426" s="336"/>
      <c r="E426" s="325"/>
      <c r="F426" s="324"/>
      <c r="G426" s="203"/>
      <c r="H426" s="203"/>
      <c r="I426" s="203"/>
      <c r="J426" s="324"/>
      <c r="K426" s="324"/>
      <c r="L426" s="324"/>
      <c r="M426" s="324"/>
      <c r="N426" s="324"/>
      <c r="O426" s="332"/>
      <c r="P426" s="324"/>
      <c r="Q426" s="332"/>
      <c r="R426" s="332"/>
      <c r="S426" s="128"/>
      <c r="T426" s="129">
        <f t="shared" si="1886"/>
        <v>0</v>
      </c>
      <c r="U426" s="325"/>
      <c r="V426" s="325"/>
      <c r="W426" s="203"/>
      <c r="X426" s="324"/>
      <c r="Y426" s="329"/>
      <c r="Z426" s="206">
        <f t="shared" si="1887"/>
        <v>0</v>
      </c>
      <c r="AA426" s="203"/>
      <c r="AB426" s="203"/>
      <c r="AC426" s="329"/>
      <c r="AD426" s="325"/>
      <c r="AE426" s="202">
        <f t="shared" si="1888"/>
        <v>0</v>
      </c>
      <c r="AF426" s="203"/>
      <c r="AG426" s="203"/>
      <c r="AH426" s="329"/>
      <c r="AI426" s="325"/>
      <c r="AJ426" s="202">
        <f t="shared" si="1889"/>
        <v>0</v>
      </c>
      <c r="AK426" s="203"/>
      <c r="AL426" s="203"/>
      <c r="AM426" s="329"/>
      <c r="AN426" s="325"/>
      <c r="AO426" s="202">
        <f t="shared" si="1890"/>
        <v>0</v>
      </c>
      <c r="AP426" s="203"/>
      <c r="AQ426" s="325"/>
      <c r="AR426" s="325"/>
      <c r="AS426" s="327"/>
      <c r="AT426" s="327"/>
      <c r="AU426" s="336"/>
      <c r="AV426" s="336"/>
      <c r="AW426" s="203" t="s">
        <v>89</v>
      </c>
      <c r="AX426" s="203"/>
      <c r="AY426" s="130"/>
      <c r="AZ426" s="131"/>
      <c r="BA426" s="207"/>
      <c r="BB426" s="145"/>
      <c r="BC426" s="145"/>
      <c r="BD426" s="145"/>
      <c r="BE426" s="145"/>
      <c r="BF426" s="145"/>
      <c r="BG426" s="145"/>
      <c r="BH426" s="145"/>
    </row>
    <row r="427" spans="1:60" ht="63.75" hidden="1" customHeight="1" x14ac:dyDescent="0.2">
      <c r="A427" s="324"/>
      <c r="B427" s="324"/>
      <c r="C427" s="325"/>
      <c r="D427" s="336"/>
      <c r="E427" s="325"/>
      <c r="F427" s="324"/>
      <c r="G427" s="203"/>
      <c r="H427" s="203"/>
      <c r="I427" s="203"/>
      <c r="J427" s="324"/>
      <c r="K427" s="324"/>
      <c r="L427" s="324"/>
      <c r="M427" s="324"/>
      <c r="N427" s="324"/>
      <c r="O427" s="332"/>
      <c r="P427" s="324"/>
      <c r="Q427" s="332"/>
      <c r="R427" s="332"/>
      <c r="S427" s="128"/>
      <c r="T427" s="129">
        <f t="shared" si="1886"/>
        <v>0</v>
      </c>
      <c r="U427" s="325"/>
      <c r="V427" s="325"/>
      <c r="W427" s="203"/>
      <c r="X427" s="324"/>
      <c r="Y427" s="329"/>
      <c r="Z427" s="206">
        <f t="shared" si="1887"/>
        <v>0</v>
      </c>
      <c r="AA427" s="203"/>
      <c r="AB427" s="203"/>
      <c r="AC427" s="329"/>
      <c r="AD427" s="325"/>
      <c r="AE427" s="202">
        <f t="shared" si="1888"/>
        <v>0</v>
      </c>
      <c r="AF427" s="203"/>
      <c r="AG427" s="203"/>
      <c r="AH427" s="329"/>
      <c r="AI427" s="325"/>
      <c r="AJ427" s="202">
        <f t="shared" si="1889"/>
        <v>0</v>
      </c>
      <c r="AK427" s="203"/>
      <c r="AL427" s="203"/>
      <c r="AM427" s="329"/>
      <c r="AN427" s="325"/>
      <c r="AO427" s="202">
        <f t="shared" si="1890"/>
        <v>0</v>
      </c>
      <c r="AP427" s="203"/>
      <c r="AQ427" s="325"/>
      <c r="AR427" s="325"/>
      <c r="AS427" s="327"/>
      <c r="AT427" s="327"/>
      <c r="AU427" s="336"/>
      <c r="AV427" s="336"/>
      <c r="AW427" s="203" t="s">
        <v>89</v>
      </c>
      <c r="AX427" s="203"/>
      <c r="AY427" s="130"/>
      <c r="AZ427" s="131"/>
      <c r="BA427" s="207"/>
      <c r="BB427" s="145"/>
      <c r="BC427" s="145"/>
      <c r="BD427" s="145"/>
      <c r="BE427" s="145"/>
      <c r="BF427" s="145"/>
      <c r="BG427" s="145"/>
      <c r="BH427" s="145"/>
    </row>
    <row r="428" spans="1:60" ht="63.75" hidden="1" customHeight="1" x14ac:dyDescent="0.2">
      <c r="A428" s="324">
        <v>140</v>
      </c>
      <c r="B428" s="324" t="s">
        <v>160</v>
      </c>
      <c r="C428" s="325" t="str">
        <f>+VLOOKUP(B428,$A$568:$B$606,2,0)</f>
        <v>FRANCISCO ANTORIO URIBE GOMEZ</v>
      </c>
      <c r="D428" s="336" t="s">
        <v>162</v>
      </c>
      <c r="E428" s="325"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324" t="s">
        <v>265</v>
      </c>
      <c r="G428" s="203" t="s">
        <v>260</v>
      </c>
      <c r="H428" s="203" t="s">
        <v>37</v>
      </c>
      <c r="I428" s="127" t="s">
        <v>1795</v>
      </c>
      <c r="J428" s="324" t="s">
        <v>107</v>
      </c>
      <c r="K428" s="337" t="s">
        <v>1815</v>
      </c>
      <c r="L428" s="337" t="s">
        <v>1816</v>
      </c>
      <c r="M428" s="337" t="s">
        <v>1817</v>
      </c>
      <c r="N428" s="324" t="s">
        <v>104</v>
      </c>
      <c r="O428" s="332">
        <f t="shared" ref="O428" si="2010">IF(N428="ALTA",5,IF(N428="MEDIO ALTA",4,IF(N428="MEDIA",3,IF(N428="MEDIO BAJA",2,IF(N428="BAJA",1,0)))))</f>
        <v>3</v>
      </c>
      <c r="P428" s="324" t="s">
        <v>209</v>
      </c>
      <c r="Q428" s="332">
        <f t="shared" ref="Q428" si="2011">IF(P428="ALTO",5,IF(P428="MEDIO-ALTO",4,IF(P428="MEDIO",3,IF(P428="MEDIO-BAJO",2,IF(P428="BAJO",1,0)))))</f>
        <v>4</v>
      </c>
      <c r="R428" s="332">
        <f t="shared" ref="R428" si="2012">Q428*O428</f>
        <v>12</v>
      </c>
      <c r="S428" s="128" t="s">
        <v>315</v>
      </c>
      <c r="T428" s="129">
        <f t="shared" si="1886"/>
        <v>1</v>
      </c>
      <c r="U428" s="325">
        <f t="shared" ref="U428" si="2013">ROUND(AVERAGEIF(T428:T430,"&gt;0"),0)</f>
        <v>1</v>
      </c>
      <c r="V428" s="325">
        <f t="shared" ref="V428" si="2014">U428*0.6</f>
        <v>0.6</v>
      </c>
      <c r="W428" s="207" t="s">
        <v>1832</v>
      </c>
      <c r="X428" s="324">
        <f t="shared" ref="X428" si="2015">IF(S428="No_existen",5*$X$10,Y428*$X$10)</f>
        <v>0.15000000000000002</v>
      </c>
      <c r="Y428" s="329">
        <f t="shared" ref="Y428" si="2016">ROUND(AVERAGEIF(Z428:Z430,"&gt;0"),0)</f>
        <v>3</v>
      </c>
      <c r="Z428" s="206">
        <f t="shared" si="1887"/>
        <v>4</v>
      </c>
      <c r="AA428" s="203" t="s">
        <v>318</v>
      </c>
      <c r="AB428" s="203"/>
      <c r="AC428" s="329">
        <f t="shared" ref="AC428" si="2017">IF(S428="No_existen",5*$AC$10,AD428*$AC$10)</f>
        <v>0.15</v>
      </c>
      <c r="AD428" s="325">
        <f t="shared" ref="AD428" si="2018">ROUND(AVERAGEIF(AE428:AE430,"&gt;0"),0)</f>
        <v>1</v>
      </c>
      <c r="AE428" s="202">
        <f t="shared" si="1888"/>
        <v>1</v>
      </c>
      <c r="AF428" s="203" t="s">
        <v>295</v>
      </c>
      <c r="AG428" s="203" t="s">
        <v>1847</v>
      </c>
      <c r="AH428" s="329">
        <f t="shared" ref="AH428" si="2019">IF(S428="No_existen",5*$AH$10,AI428*$AH$10)</f>
        <v>0.1</v>
      </c>
      <c r="AI428" s="325">
        <f t="shared" ref="AI428" si="2020">ROUND(AVERAGEIF(AJ428:AJ430,"&gt;0"),0)</f>
        <v>1</v>
      </c>
      <c r="AJ428" s="202">
        <f t="shared" si="1889"/>
        <v>1</v>
      </c>
      <c r="AK428" s="203" t="s">
        <v>292</v>
      </c>
      <c r="AL428" s="203" t="s">
        <v>307</v>
      </c>
      <c r="AM428" s="329">
        <f t="shared" ref="AM428" si="2021">IF(S428="No_existen",5*$AM$10,AN428*$AM$10)</f>
        <v>0.1</v>
      </c>
      <c r="AN428" s="325">
        <f t="shared" ref="AN428" si="2022">ROUND(AVERAGEIF(AO428:AO430,"&gt;0"),0)</f>
        <v>1</v>
      </c>
      <c r="AO428" s="202">
        <f t="shared" si="1890"/>
        <v>1</v>
      </c>
      <c r="AP428" s="203" t="s">
        <v>614</v>
      </c>
      <c r="AQ428" s="325">
        <f t="shared" ref="AQ428" si="2023">ROUND(AVERAGE(U428,Y428,AD428,AI428,AN428),0)</f>
        <v>1</v>
      </c>
      <c r="AR428" s="325" t="str">
        <f t="shared" ref="AR428" si="2024">IF(AQ428&lt;1.5,"FUERTE",IF(AND(AQ428&gt;=1.5,AQ428&lt;2.5),"ACEPTABLE",IF(AQ428&gt;=5,"INEXISTENTE","DÉBIL")))</f>
        <v>FUERTE</v>
      </c>
      <c r="AS428" s="327">
        <f t="shared" ref="AS428" si="2025">IF(R428=0,0,ROUND((R428*AQ428),0))</f>
        <v>12</v>
      </c>
      <c r="AT428" s="327" t="str">
        <f t="shared" ref="AT428" si="2026">IF(AS428&gt;=36,"GRAVE", IF(AS428&lt;=10, "LEVE", "MODERADO"))</f>
        <v>MODERADO</v>
      </c>
      <c r="AU428" s="337" t="s">
        <v>1855</v>
      </c>
      <c r="AV428" s="338">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324"/>
      <c r="B429" s="324"/>
      <c r="C429" s="325"/>
      <c r="D429" s="336"/>
      <c r="E429" s="325"/>
      <c r="F429" s="324"/>
      <c r="G429" s="203" t="s">
        <v>260</v>
      </c>
      <c r="H429" s="203" t="s">
        <v>34</v>
      </c>
      <c r="I429" s="127" t="s">
        <v>1796</v>
      </c>
      <c r="J429" s="324"/>
      <c r="K429" s="337"/>
      <c r="L429" s="337"/>
      <c r="M429" s="337"/>
      <c r="N429" s="324"/>
      <c r="O429" s="332"/>
      <c r="P429" s="324"/>
      <c r="Q429" s="332"/>
      <c r="R429" s="332"/>
      <c r="S429" s="128" t="s">
        <v>315</v>
      </c>
      <c r="T429" s="129">
        <f t="shared" si="1886"/>
        <v>1</v>
      </c>
      <c r="U429" s="325"/>
      <c r="V429" s="325"/>
      <c r="W429" s="203" t="s">
        <v>1833</v>
      </c>
      <c r="X429" s="324"/>
      <c r="Y429" s="329"/>
      <c r="Z429" s="206">
        <f t="shared" si="1887"/>
        <v>2</v>
      </c>
      <c r="AA429" s="203" t="s">
        <v>319</v>
      </c>
      <c r="AB429" s="203"/>
      <c r="AC429" s="329"/>
      <c r="AD429" s="325"/>
      <c r="AE429" s="202">
        <f t="shared" si="1888"/>
        <v>1</v>
      </c>
      <c r="AF429" s="203" t="s">
        <v>295</v>
      </c>
      <c r="AG429" s="203" t="s">
        <v>1847</v>
      </c>
      <c r="AH429" s="329"/>
      <c r="AI429" s="325"/>
      <c r="AJ429" s="202">
        <f t="shared" si="1889"/>
        <v>1</v>
      </c>
      <c r="AK429" s="203" t="s">
        <v>292</v>
      </c>
      <c r="AL429" s="203" t="s">
        <v>307</v>
      </c>
      <c r="AM429" s="329"/>
      <c r="AN429" s="325"/>
      <c r="AO429" s="202">
        <f t="shared" si="1890"/>
        <v>1</v>
      </c>
      <c r="AP429" s="203" t="s">
        <v>614</v>
      </c>
      <c r="AQ429" s="325"/>
      <c r="AR429" s="325"/>
      <c r="AS429" s="327"/>
      <c r="AT429" s="327"/>
      <c r="AU429" s="337"/>
      <c r="AV429" s="337"/>
      <c r="AW429" s="203" t="s">
        <v>90</v>
      </c>
      <c r="AX429" s="203" t="s">
        <v>1865</v>
      </c>
      <c r="AY429" s="170">
        <v>45639</v>
      </c>
      <c r="AZ429" s="131"/>
      <c r="BA429" s="207"/>
      <c r="BB429" s="145"/>
      <c r="BC429" s="145"/>
      <c r="BD429" s="145"/>
      <c r="BE429" s="145"/>
      <c r="BF429" s="145"/>
      <c r="BG429" s="145"/>
      <c r="BH429" s="145"/>
    </row>
    <row r="430" spans="1:60" ht="63.75" hidden="1" customHeight="1" x14ac:dyDescent="0.2">
      <c r="A430" s="324"/>
      <c r="B430" s="324"/>
      <c r="C430" s="325"/>
      <c r="D430" s="336"/>
      <c r="E430" s="325"/>
      <c r="F430" s="324"/>
      <c r="G430" s="203"/>
      <c r="H430" s="203"/>
      <c r="I430" s="203"/>
      <c r="J430" s="324"/>
      <c r="K430" s="337"/>
      <c r="L430" s="337"/>
      <c r="M430" s="337"/>
      <c r="N430" s="324"/>
      <c r="O430" s="332"/>
      <c r="P430" s="324"/>
      <c r="Q430" s="332"/>
      <c r="R430" s="332"/>
      <c r="S430" s="128"/>
      <c r="T430" s="129">
        <f t="shared" si="1886"/>
        <v>0</v>
      </c>
      <c r="U430" s="325"/>
      <c r="V430" s="325"/>
      <c r="W430" s="203"/>
      <c r="X430" s="324"/>
      <c r="Y430" s="329"/>
      <c r="Z430" s="206">
        <f t="shared" si="1887"/>
        <v>0</v>
      </c>
      <c r="AA430" s="203"/>
      <c r="AB430" s="203"/>
      <c r="AC430" s="329"/>
      <c r="AD430" s="325"/>
      <c r="AE430" s="202">
        <f t="shared" si="1888"/>
        <v>0</v>
      </c>
      <c r="AF430" s="203"/>
      <c r="AG430" s="203"/>
      <c r="AH430" s="329"/>
      <c r="AI430" s="325"/>
      <c r="AJ430" s="202">
        <f t="shared" si="1889"/>
        <v>0</v>
      </c>
      <c r="AK430" s="203"/>
      <c r="AL430" s="203"/>
      <c r="AM430" s="329"/>
      <c r="AN430" s="325"/>
      <c r="AO430" s="202">
        <f t="shared" si="1890"/>
        <v>0</v>
      </c>
      <c r="AP430" s="203"/>
      <c r="AQ430" s="325"/>
      <c r="AR430" s="325"/>
      <c r="AS430" s="327"/>
      <c r="AT430" s="327"/>
      <c r="AU430" s="337"/>
      <c r="AV430" s="337"/>
      <c r="AW430" s="203" t="s">
        <v>90</v>
      </c>
      <c r="AX430" s="201" t="s">
        <v>1866</v>
      </c>
      <c r="AY430" s="130">
        <v>45456</v>
      </c>
      <c r="AZ430" s="131"/>
      <c r="BA430" s="207"/>
      <c r="BB430" s="145"/>
      <c r="BC430" s="145"/>
      <c r="BD430" s="145"/>
      <c r="BE430" s="145"/>
      <c r="BF430" s="145"/>
      <c r="BG430" s="145"/>
      <c r="BH430" s="145"/>
    </row>
    <row r="431" spans="1:60" ht="63.75" hidden="1" customHeight="1" x14ac:dyDescent="0.2">
      <c r="A431" s="324">
        <v>141</v>
      </c>
      <c r="B431" s="324" t="s">
        <v>160</v>
      </c>
      <c r="C431" s="325" t="str">
        <f>+VLOOKUP(B431,$A$568:$B$606,2,0)</f>
        <v>FRANCISCO ANTORIO URIBE GOMEZ</v>
      </c>
      <c r="D431" s="336" t="s">
        <v>162</v>
      </c>
      <c r="E431" s="325"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324" t="s">
        <v>264</v>
      </c>
      <c r="G431" s="203" t="s">
        <v>260</v>
      </c>
      <c r="H431" s="203" t="s">
        <v>38</v>
      </c>
      <c r="I431" s="167" t="s">
        <v>1797</v>
      </c>
      <c r="J431" s="324" t="s">
        <v>111</v>
      </c>
      <c r="K431" s="324" t="s">
        <v>1818</v>
      </c>
      <c r="L431" s="324" t="s">
        <v>1819</v>
      </c>
      <c r="M431" s="324" t="s">
        <v>1820</v>
      </c>
      <c r="N431" s="324" t="s">
        <v>104</v>
      </c>
      <c r="O431" s="332">
        <f t="shared" ref="O431" si="2027">IF(N431="ALTA",5,IF(N431="MEDIO ALTA",4,IF(N431="MEDIA",3,IF(N431="MEDIO BAJA",2,IF(N431="BAJA",1,0)))))</f>
        <v>3</v>
      </c>
      <c r="P431" s="324" t="s">
        <v>140</v>
      </c>
      <c r="Q431" s="332">
        <f t="shared" ref="Q431" si="2028">IF(P431="ALTO",5,IF(P431="MEDIO-ALTO",4,IF(P431="MEDIO",3,IF(P431="MEDIO-BAJO",2,IF(P431="BAJO",1,0)))))</f>
        <v>3</v>
      </c>
      <c r="R431" s="332">
        <f t="shared" ref="R431" si="2029">Q431*O431</f>
        <v>9</v>
      </c>
      <c r="S431" s="128" t="s">
        <v>315</v>
      </c>
      <c r="T431" s="129">
        <f t="shared" si="1886"/>
        <v>1</v>
      </c>
      <c r="U431" s="325">
        <f t="shared" ref="U431" si="2030">ROUND(AVERAGEIF(T431:T433,"&gt;0"),0)</f>
        <v>1</v>
      </c>
      <c r="V431" s="325">
        <f t="shared" ref="V431" si="2031">U431*0.6</f>
        <v>0.6</v>
      </c>
      <c r="W431" s="203" t="s">
        <v>1834</v>
      </c>
      <c r="X431" s="324">
        <f t="shared" ref="X431" si="2032">IF(S431="No_existen",5*$X$10,Y431*$X$10)</f>
        <v>0.15000000000000002</v>
      </c>
      <c r="Y431" s="329">
        <f t="shared" ref="Y431" si="2033">ROUND(AVERAGEIF(Z431:Z433,"&gt;0"),0)</f>
        <v>3</v>
      </c>
      <c r="Z431" s="206">
        <f t="shared" si="1887"/>
        <v>2</v>
      </c>
      <c r="AA431" s="203" t="s">
        <v>319</v>
      </c>
      <c r="AB431" s="203"/>
      <c r="AC431" s="329">
        <f t="shared" ref="AC431" si="2034">IF(S431="No_existen",5*$AC$10,AD431*$AC$10)</f>
        <v>0.15</v>
      </c>
      <c r="AD431" s="325">
        <f t="shared" ref="AD431" si="2035">ROUND(AVERAGEIF(AE431:AE433,"&gt;0"),0)</f>
        <v>1</v>
      </c>
      <c r="AE431" s="202">
        <f t="shared" si="1888"/>
        <v>1</v>
      </c>
      <c r="AF431" s="203" t="s">
        <v>295</v>
      </c>
      <c r="AG431" s="203" t="s">
        <v>1848</v>
      </c>
      <c r="AH431" s="329">
        <f t="shared" ref="AH431" si="2036">IF(S431="No_existen",5*$AH$10,AI431*$AH$10)</f>
        <v>0.1</v>
      </c>
      <c r="AI431" s="325">
        <f t="shared" ref="AI431" si="2037">ROUND(AVERAGEIF(AJ431:AJ433,"&gt;0"),0)</f>
        <v>1</v>
      </c>
      <c r="AJ431" s="202">
        <f t="shared" si="1889"/>
        <v>1</v>
      </c>
      <c r="AK431" s="203" t="s">
        <v>292</v>
      </c>
      <c r="AL431" s="203" t="s">
        <v>307</v>
      </c>
      <c r="AM431" s="329">
        <f t="shared" ref="AM431" si="2038">IF(S431="No_existen",5*$AM$10,AN431*$AM$10)</f>
        <v>0.1</v>
      </c>
      <c r="AN431" s="325">
        <f t="shared" ref="AN431" si="2039">ROUND(AVERAGEIF(AO431:AO433,"&gt;0"),0)</f>
        <v>1</v>
      </c>
      <c r="AO431" s="202">
        <f t="shared" si="1890"/>
        <v>1</v>
      </c>
      <c r="AP431" s="203" t="s">
        <v>614</v>
      </c>
      <c r="AQ431" s="325">
        <f t="shared" ref="AQ431" si="2040">ROUND(AVERAGE(U431,Y431,AD431,AI431,AN431),0)</f>
        <v>1</v>
      </c>
      <c r="AR431" s="325" t="str">
        <f t="shared" ref="AR431" si="2041">IF(AQ431&lt;1.5,"FUERTE",IF(AND(AQ431&gt;=1.5,AQ431&lt;2.5),"ACEPTABLE",IF(AQ431&gt;=5,"INEXISTENTE","DÉBIL")))</f>
        <v>FUERTE</v>
      </c>
      <c r="AS431" s="327">
        <f t="shared" ref="AS431" si="2042">IF(R431=0,0,ROUND((R431*AQ431),0))</f>
        <v>9</v>
      </c>
      <c r="AT431" s="327" t="str">
        <f t="shared" ref="AT431" si="2043">IF(AS431&gt;=36,"GRAVE", IF(AS431&lt;=10, "LEVE", "MODERADO"))</f>
        <v>LEVE</v>
      </c>
      <c r="AU431" s="334" t="s">
        <v>1856</v>
      </c>
      <c r="AV431" s="335">
        <v>1</v>
      </c>
      <c r="AW431" s="203" t="s">
        <v>89</v>
      </c>
      <c r="AX431" s="203"/>
      <c r="AY431" s="130"/>
      <c r="AZ431" s="131"/>
      <c r="BA431" s="207"/>
      <c r="BB431" s="145"/>
      <c r="BC431" s="145"/>
      <c r="BD431" s="145"/>
      <c r="BE431" s="145"/>
      <c r="BF431" s="145"/>
      <c r="BG431" s="145"/>
      <c r="BH431" s="145"/>
    </row>
    <row r="432" spans="1:60" ht="63.75" hidden="1" customHeight="1" x14ac:dyDescent="0.2">
      <c r="A432" s="324"/>
      <c r="B432" s="324"/>
      <c r="C432" s="325"/>
      <c r="D432" s="336"/>
      <c r="E432" s="325"/>
      <c r="F432" s="324"/>
      <c r="G432" s="203" t="s">
        <v>260</v>
      </c>
      <c r="H432" s="203" t="s">
        <v>38</v>
      </c>
      <c r="I432" s="167" t="s">
        <v>1798</v>
      </c>
      <c r="J432" s="324"/>
      <c r="K432" s="324"/>
      <c r="L432" s="324"/>
      <c r="M432" s="324"/>
      <c r="N432" s="324"/>
      <c r="O432" s="332"/>
      <c r="P432" s="324"/>
      <c r="Q432" s="332"/>
      <c r="R432" s="332"/>
      <c r="S432" s="128" t="s">
        <v>315</v>
      </c>
      <c r="T432" s="129">
        <f t="shared" si="1886"/>
        <v>1</v>
      </c>
      <c r="U432" s="325"/>
      <c r="V432" s="325"/>
      <c r="W432" s="203" t="s">
        <v>1835</v>
      </c>
      <c r="X432" s="324"/>
      <c r="Y432" s="329"/>
      <c r="Z432" s="206">
        <f t="shared" si="1887"/>
        <v>4</v>
      </c>
      <c r="AA432" s="203" t="s">
        <v>318</v>
      </c>
      <c r="AB432" s="203"/>
      <c r="AC432" s="329"/>
      <c r="AD432" s="325"/>
      <c r="AE432" s="202">
        <f t="shared" si="1888"/>
        <v>1</v>
      </c>
      <c r="AF432" s="203" t="s">
        <v>295</v>
      </c>
      <c r="AG432" s="203" t="s">
        <v>1848</v>
      </c>
      <c r="AH432" s="329"/>
      <c r="AI432" s="325"/>
      <c r="AJ432" s="202">
        <f t="shared" si="1889"/>
        <v>1</v>
      </c>
      <c r="AK432" s="203" t="s">
        <v>292</v>
      </c>
      <c r="AL432" s="203" t="s">
        <v>307</v>
      </c>
      <c r="AM432" s="329"/>
      <c r="AN432" s="325"/>
      <c r="AO432" s="202">
        <f t="shared" si="1890"/>
        <v>1</v>
      </c>
      <c r="AP432" s="203" t="s">
        <v>614</v>
      </c>
      <c r="AQ432" s="325"/>
      <c r="AR432" s="325"/>
      <c r="AS432" s="327"/>
      <c r="AT432" s="327"/>
      <c r="AU432" s="334"/>
      <c r="AV432" s="334"/>
      <c r="AW432" s="203" t="s">
        <v>89</v>
      </c>
      <c r="AX432" s="203"/>
      <c r="AY432" s="130"/>
      <c r="AZ432" s="131"/>
      <c r="BA432" s="207"/>
      <c r="BB432" s="145"/>
      <c r="BC432" s="145"/>
      <c r="BD432" s="145"/>
      <c r="BE432" s="145"/>
      <c r="BF432" s="145"/>
      <c r="BG432" s="145"/>
      <c r="BH432" s="145"/>
    </row>
    <row r="433" spans="1:60" ht="63.75" hidden="1" customHeight="1" x14ac:dyDescent="0.2">
      <c r="A433" s="324"/>
      <c r="B433" s="324"/>
      <c r="C433" s="325"/>
      <c r="D433" s="336"/>
      <c r="E433" s="325"/>
      <c r="F433" s="324"/>
      <c r="G433" s="203" t="s">
        <v>261</v>
      </c>
      <c r="H433" s="203" t="s">
        <v>41</v>
      </c>
      <c r="I433" s="167" t="s">
        <v>1799</v>
      </c>
      <c r="J433" s="324"/>
      <c r="K433" s="324"/>
      <c r="L433" s="324"/>
      <c r="M433" s="324"/>
      <c r="N433" s="324"/>
      <c r="O433" s="332"/>
      <c r="P433" s="324"/>
      <c r="Q433" s="332"/>
      <c r="R433" s="332"/>
      <c r="S433" s="128" t="s">
        <v>315</v>
      </c>
      <c r="T433" s="129">
        <f t="shared" si="1886"/>
        <v>1</v>
      </c>
      <c r="U433" s="325"/>
      <c r="V433" s="325"/>
      <c r="W433" s="203" t="s">
        <v>1836</v>
      </c>
      <c r="X433" s="324"/>
      <c r="Y433" s="329"/>
      <c r="Z433" s="206">
        <f t="shared" si="1887"/>
        <v>4</v>
      </c>
      <c r="AA433" s="203" t="s">
        <v>318</v>
      </c>
      <c r="AB433" s="203"/>
      <c r="AC433" s="329"/>
      <c r="AD433" s="325"/>
      <c r="AE433" s="202">
        <f t="shared" si="1888"/>
        <v>1</v>
      </c>
      <c r="AF433" s="203" t="s">
        <v>295</v>
      </c>
      <c r="AG433" s="203" t="s">
        <v>1848</v>
      </c>
      <c r="AH433" s="329"/>
      <c r="AI433" s="325"/>
      <c r="AJ433" s="202">
        <f t="shared" si="1889"/>
        <v>1</v>
      </c>
      <c r="AK433" s="203" t="s">
        <v>292</v>
      </c>
      <c r="AL433" s="203" t="s">
        <v>307</v>
      </c>
      <c r="AM433" s="329"/>
      <c r="AN433" s="325"/>
      <c r="AO433" s="202">
        <f t="shared" si="1890"/>
        <v>1</v>
      </c>
      <c r="AP433" s="203" t="s">
        <v>614</v>
      </c>
      <c r="AQ433" s="325"/>
      <c r="AR433" s="325"/>
      <c r="AS433" s="327"/>
      <c r="AT433" s="327"/>
      <c r="AU433" s="334"/>
      <c r="AV433" s="334"/>
      <c r="AW433" s="203" t="s">
        <v>89</v>
      </c>
      <c r="AX433" s="203"/>
      <c r="AY433" s="130"/>
      <c r="AZ433" s="131"/>
      <c r="BA433" s="207"/>
      <c r="BB433" s="145"/>
      <c r="BC433" s="145"/>
      <c r="BD433" s="145"/>
      <c r="BE433" s="145"/>
      <c r="BF433" s="145"/>
      <c r="BG433" s="145"/>
      <c r="BH433" s="145"/>
    </row>
    <row r="434" spans="1:60" ht="63.75" hidden="1" customHeight="1" x14ac:dyDescent="0.2">
      <c r="A434" s="324">
        <v>142</v>
      </c>
      <c r="B434" s="324" t="s">
        <v>176</v>
      </c>
      <c r="C434" s="325" t="str">
        <f>+VLOOKUP(B434,$A$568:$B$606,2,0)</f>
        <v>CAROLINA CUARTAS</v>
      </c>
      <c r="D434" s="336" t="s">
        <v>151</v>
      </c>
      <c r="E434" s="325"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324" t="s">
        <v>265</v>
      </c>
      <c r="G434" s="203" t="s">
        <v>260</v>
      </c>
      <c r="H434" s="203" t="s">
        <v>37</v>
      </c>
      <c r="I434" s="128" t="s">
        <v>1867</v>
      </c>
      <c r="J434" s="324" t="s">
        <v>111</v>
      </c>
      <c r="K434" s="337" t="s">
        <v>1869</v>
      </c>
      <c r="L434" s="324" t="s">
        <v>1870</v>
      </c>
      <c r="M434" s="324" t="s">
        <v>1871</v>
      </c>
      <c r="N434" s="324" t="s">
        <v>127</v>
      </c>
      <c r="O434" s="332">
        <f t="shared" ref="O434" si="2044">IF(N434="ALTA",5,IF(N434="MEDIO ALTA",4,IF(N434="MEDIA",3,IF(N434="MEDIO BAJA",2,IF(N434="BAJA",1,0)))))</f>
        <v>1</v>
      </c>
      <c r="P434" s="324" t="s">
        <v>140</v>
      </c>
      <c r="Q434" s="332">
        <f t="shared" ref="Q434" si="2045">IF(P434="ALTO",5,IF(P434="MEDIO-ALTO",4,IF(P434="MEDIO",3,IF(P434="MEDIO-BAJO",2,IF(P434="BAJO",1,0)))))</f>
        <v>3</v>
      </c>
      <c r="R434" s="332">
        <f t="shared" ref="R434" si="2046">Q434*O434</f>
        <v>3</v>
      </c>
      <c r="S434" s="128" t="s">
        <v>315</v>
      </c>
      <c r="T434" s="129">
        <f t="shared" si="1886"/>
        <v>1</v>
      </c>
      <c r="U434" s="325">
        <f t="shared" ref="U434" si="2047">ROUND(AVERAGEIF(T434:T436,"&gt;0"),0)</f>
        <v>1</v>
      </c>
      <c r="V434" s="325">
        <f t="shared" ref="V434" si="2048">U434*0.6</f>
        <v>0.6</v>
      </c>
      <c r="W434" s="203" t="s">
        <v>1872</v>
      </c>
      <c r="X434" s="324">
        <f t="shared" ref="X434" si="2049">IF(S434="No_existen",5*$X$10,Y434*$X$10)</f>
        <v>0.2</v>
      </c>
      <c r="Y434" s="329">
        <f t="shared" ref="Y434" si="2050">ROUND(AVERAGEIF(Z434:Z436,"&gt;0"),0)</f>
        <v>4</v>
      </c>
      <c r="Z434" s="206">
        <f t="shared" si="1887"/>
        <v>4</v>
      </c>
      <c r="AA434" s="203" t="s">
        <v>318</v>
      </c>
      <c r="AB434" s="203"/>
      <c r="AC434" s="329">
        <f t="shared" ref="AC434" si="2051">IF(S434="No_existen",5*$AC$10,AD434*$AC$10)</f>
        <v>0.15</v>
      </c>
      <c r="AD434" s="325">
        <f t="shared" ref="AD434" si="2052">ROUND(AVERAGEIF(AE434:AE436,"&gt;0"),0)</f>
        <v>1</v>
      </c>
      <c r="AE434" s="202">
        <f t="shared" si="1888"/>
        <v>1</v>
      </c>
      <c r="AF434" s="203" t="s">
        <v>295</v>
      </c>
      <c r="AG434" s="203" t="s">
        <v>1875</v>
      </c>
      <c r="AH434" s="329">
        <f t="shared" ref="AH434" si="2053">IF(S434="No_existen",5*$AH$10,AI434*$AH$10)</f>
        <v>0.1</v>
      </c>
      <c r="AI434" s="325">
        <f t="shared" ref="AI434" si="2054">ROUND(AVERAGEIF(AJ434:AJ436,"&gt;0"),0)</f>
        <v>1</v>
      </c>
      <c r="AJ434" s="202">
        <f t="shared" si="1889"/>
        <v>1</v>
      </c>
      <c r="AK434" s="203" t="s">
        <v>292</v>
      </c>
      <c r="AL434" s="203" t="s">
        <v>299</v>
      </c>
      <c r="AM434" s="329">
        <f t="shared" ref="AM434" si="2055">IF(S434="No_existen",5*$AM$10,AN434*$AM$10)</f>
        <v>0.1</v>
      </c>
      <c r="AN434" s="325">
        <f t="shared" ref="AN434" si="2056">ROUND(AVERAGEIF(AO434:AO436,"&gt;0"),0)</f>
        <v>1</v>
      </c>
      <c r="AO434" s="202">
        <f t="shared" si="1890"/>
        <v>1</v>
      </c>
      <c r="AP434" s="203" t="s">
        <v>614</v>
      </c>
      <c r="AQ434" s="325">
        <f t="shared" ref="AQ434" si="2057">ROUND(AVERAGE(U434,Y434,AD434,AI434,AN434),0)</f>
        <v>2</v>
      </c>
      <c r="AR434" s="325" t="str">
        <f t="shared" ref="AR434" si="2058">IF(AQ434&lt;1.5,"FUERTE",IF(AND(AQ434&gt;=1.5,AQ434&lt;2.5),"ACEPTABLE",IF(AQ434&gt;=5,"INEXISTENTE","DÉBIL")))</f>
        <v>ACEPTABLE</v>
      </c>
      <c r="AS434" s="327">
        <f t="shared" ref="AS434" si="2059">IF(R434=0,0,ROUND((R434*AQ434),0))</f>
        <v>6</v>
      </c>
      <c r="AT434" s="327" t="str">
        <f t="shared" ref="AT434" si="2060">IF(AS434&gt;=36,"GRAVE", IF(AS434&lt;=10, "LEVE", "MODERADO"))</f>
        <v>LEVE</v>
      </c>
      <c r="AU434" s="337" t="s">
        <v>1876</v>
      </c>
      <c r="AV434" s="338">
        <v>0</v>
      </c>
      <c r="AW434" s="203" t="s">
        <v>89</v>
      </c>
      <c r="AX434" s="203"/>
      <c r="AY434" s="130"/>
      <c r="AZ434" s="131"/>
      <c r="BA434" s="207"/>
      <c r="BB434" s="145"/>
      <c r="BC434" s="145"/>
      <c r="BD434" s="145"/>
      <c r="BE434" s="145"/>
      <c r="BF434" s="145"/>
      <c r="BG434" s="145"/>
      <c r="BH434" s="145"/>
    </row>
    <row r="435" spans="1:60" ht="63.75" hidden="1" customHeight="1" x14ac:dyDescent="0.2">
      <c r="A435" s="324"/>
      <c r="B435" s="324"/>
      <c r="C435" s="325"/>
      <c r="D435" s="336"/>
      <c r="E435" s="325"/>
      <c r="F435" s="324"/>
      <c r="G435" s="203" t="s">
        <v>260</v>
      </c>
      <c r="H435" s="203" t="s">
        <v>37</v>
      </c>
      <c r="I435" s="128" t="s">
        <v>1868</v>
      </c>
      <c r="J435" s="324"/>
      <c r="K435" s="337"/>
      <c r="L435" s="324"/>
      <c r="M435" s="324"/>
      <c r="N435" s="324"/>
      <c r="O435" s="332"/>
      <c r="P435" s="324"/>
      <c r="Q435" s="332"/>
      <c r="R435" s="332"/>
      <c r="S435" s="128" t="s">
        <v>315</v>
      </c>
      <c r="T435" s="129">
        <f t="shared" si="1886"/>
        <v>1</v>
      </c>
      <c r="U435" s="325"/>
      <c r="V435" s="325"/>
      <c r="W435" s="203" t="s">
        <v>1873</v>
      </c>
      <c r="X435" s="324"/>
      <c r="Y435" s="329"/>
      <c r="Z435" s="206">
        <f t="shared" si="1887"/>
        <v>4</v>
      </c>
      <c r="AA435" s="203" t="s">
        <v>318</v>
      </c>
      <c r="AB435" s="203"/>
      <c r="AC435" s="329"/>
      <c r="AD435" s="325"/>
      <c r="AE435" s="202">
        <f t="shared" si="1888"/>
        <v>1</v>
      </c>
      <c r="AF435" s="203" t="s">
        <v>295</v>
      </c>
      <c r="AG435" s="203" t="s">
        <v>1626</v>
      </c>
      <c r="AH435" s="329"/>
      <c r="AI435" s="325"/>
      <c r="AJ435" s="202">
        <f t="shared" si="1889"/>
        <v>1</v>
      </c>
      <c r="AK435" s="203" t="s">
        <v>292</v>
      </c>
      <c r="AL435" s="203" t="s">
        <v>303</v>
      </c>
      <c r="AM435" s="329"/>
      <c r="AN435" s="325"/>
      <c r="AO435" s="202">
        <f t="shared" si="1890"/>
        <v>1</v>
      </c>
      <c r="AP435" s="203" t="s">
        <v>614</v>
      </c>
      <c r="AQ435" s="325"/>
      <c r="AR435" s="325"/>
      <c r="AS435" s="327"/>
      <c r="AT435" s="327"/>
      <c r="AU435" s="337"/>
      <c r="AV435" s="337"/>
      <c r="AW435" s="203" t="s">
        <v>89</v>
      </c>
      <c r="AX435" s="203"/>
      <c r="AY435" s="130"/>
      <c r="AZ435" s="131"/>
      <c r="BA435" s="207"/>
      <c r="BB435" s="145"/>
      <c r="BC435" s="145"/>
      <c r="BD435" s="145"/>
      <c r="BE435" s="145"/>
      <c r="BF435" s="145"/>
      <c r="BG435" s="145"/>
      <c r="BH435" s="145"/>
    </row>
    <row r="436" spans="1:60" ht="63.75" hidden="1" customHeight="1" x14ac:dyDescent="0.2">
      <c r="A436" s="324"/>
      <c r="B436" s="324"/>
      <c r="C436" s="325"/>
      <c r="D436" s="336"/>
      <c r="E436" s="325"/>
      <c r="F436" s="324"/>
      <c r="G436" s="203"/>
      <c r="H436" s="203"/>
      <c r="I436" s="127"/>
      <c r="J436" s="324"/>
      <c r="K436" s="337"/>
      <c r="L436" s="324"/>
      <c r="M436" s="324"/>
      <c r="N436" s="324"/>
      <c r="O436" s="332"/>
      <c r="P436" s="324"/>
      <c r="Q436" s="332"/>
      <c r="R436" s="332"/>
      <c r="S436" s="128" t="s">
        <v>314</v>
      </c>
      <c r="T436" s="129">
        <f t="shared" si="1886"/>
        <v>2</v>
      </c>
      <c r="U436" s="325"/>
      <c r="V436" s="325"/>
      <c r="W436" s="203" t="s">
        <v>1874</v>
      </c>
      <c r="X436" s="324"/>
      <c r="Y436" s="329"/>
      <c r="Z436" s="206">
        <f t="shared" si="1887"/>
        <v>4</v>
      </c>
      <c r="AA436" s="203" t="s">
        <v>318</v>
      </c>
      <c r="AB436" s="203"/>
      <c r="AC436" s="329"/>
      <c r="AD436" s="325"/>
      <c r="AE436" s="202">
        <f t="shared" si="1888"/>
        <v>1</v>
      </c>
      <c r="AF436" s="203" t="s">
        <v>295</v>
      </c>
      <c r="AG436" s="203" t="s">
        <v>1626</v>
      </c>
      <c r="AH436" s="329"/>
      <c r="AI436" s="325"/>
      <c r="AJ436" s="202">
        <f t="shared" si="1889"/>
        <v>1</v>
      </c>
      <c r="AK436" s="203" t="s">
        <v>292</v>
      </c>
      <c r="AL436" s="203" t="s">
        <v>299</v>
      </c>
      <c r="AM436" s="329"/>
      <c r="AN436" s="325"/>
      <c r="AO436" s="202">
        <f t="shared" si="1890"/>
        <v>1</v>
      </c>
      <c r="AP436" s="203" t="s">
        <v>614</v>
      </c>
      <c r="AQ436" s="325"/>
      <c r="AR436" s="325"/>
      <c r="AS436" s="327"/>
      <c r="AT436" s="327"/>
      <c r="AU436" s="337"/>
      <c r="AV436" s="337"/>
      <c r="AW436" s="203" t="s">
        <v>89</v>
      </c>
      <c r="AX436" s="203"/>
      <c r="AY436" s="130"/>
      <c r="AZ436" s="131"/>
      <c r="BA436" s="207"/>
      <c r="BB436" s="145"/>
      <c r="BC436" s="145"/>
      <c r="BD436" s="145"/>
      <c r="BE436" s="145"/>
      <c r="BF436" s="145"/>
      <c r="BG436" s="145"/>
      <c r="BH436" s="145"/>
    </row>
    <row r="437" spans="1:60" ht="63.75" hidden="1" customHeight="1" x14ac:dyDescent="0.2">
      <c r="A437" s="324">
        <v>143</v>
      </c>
      <c r="B437" s="324" t="s">
        <v>177</v>
      </c>
      <c r="C437" s="325" t="str">
        <f>+VLOOKUP(B437,$A$568:$B$606,2,0)</f>
        <v>MARIA TERESA VELEZ ANGEL</v>
      </c>
      <c r="D437" s="336" t="s">
        <v>162</v>
      </c>
      <c r="E437" s="325"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324" t="s">
        <v>264</v>
      </c>
      <c r="G437" s="203" t="s">
        <v>260</v>
      </c>
      <c r="H437" s="208" t="s">
        <v>34</v>
      </c>
      <c r="I437" s="171" t="s">
        <v>1877</v>
      </c>
      <c r="J437" s="324" t="s">
        <v>105</v>
      </c>
      <c r="K437" s="369" t="s">
        <v>1888</v>
      </c>
      <c r="L437" s="370" t="s">
        <v>1889</v>
      </c>
      <c r="M437" s="370" t="s">
        <v>1890</v>
      </c>
      <c r="N437" s="324" t="s">
        <v>127</v>
      </c>
      <c r="O437" s="332">
        <f t="shared" ref="O437" si="2061">IF(N437="ALTA",5,IF(N437="MEDIO ALTA",4,IF(N437="MEDIA",3,IF(N437="MEDIO BAJA",2,IF(N437="BAJA",1,0)))))</f>
        <v>1</v>
      </c>
      <c r="P437" s="324" t="s">
        <v>140</v>
      </c>
      <c r="Q437" s="332">
        <f t="shared" ref="Q437" si="2062">IF(P437="ALTO",5,IF(P437="MEDIO-ALTO",4,IF(P437="MEDIO",3,IF(P437="MEDIO-BAJO",2,IF(P437="BAJO",1,0)))))</f>
        <v>3</v>
      </c>
      <c r="R437" s="332">
        <f t="shared" ref="R437" si="2063">Q437*O437</f>
        <v>3</v>
      </c>
      <c r="S437" s="172" t="s">
        <v>315</v>
      </c>
      <c r="T437" s="129">
        <f t="shared" ref="T437:T468" si="2064">IF(S437=$S$542,1,IF(S437=$S$538,5,IF(S437=$S$539,4,IF(S437=$S$540,3,IF(S437=$S$541,2,0)))))</f>
        <v>1</v>
      </c>
      <c r="U437" s="325">
        <f t="shared" ref="U437" si="2065">ROUND(AVERAGEIF(T437:T439,"&gt;0"),0)</f>
        <v>1</v>
      </c>
      <c r="V437" s="325">
        <f t="shared" ref="V437" si="2066">U437*0.6</f>
        <v>0.6</v>
      </c>
      <c r="W437" s="208" t="s">
        <v>1903</v>
      </c>
      <c r="X437" s="324">
        <f t="shared" ref="X437" si="2067">IF(S437="No_existen",5*$X$10,Y437*$X$10)</f>
        <v>0.05</v>
      </c>
      <c r="Y437" s="329">
        <f t="shared" ref="Y437" si="2068">ROUND(AVERAGEIF(Z437:Z439,"&gt;0"),0)</f>
        <v>1</v>
      </c>
      <c r="Z437" s="206">
        <f t="shared" ref="Z437:Z468" si="2069">IF(AA437=$AA$540,1,IF(AA437=$AA$539,2,IF(AA437=$AA$538,4,IF(S437="No_existen",5,0))))</f>
        <v>1</v>
      </c>
      <c r="AA437" s="203" t="s">
        <v>320</v>
      </c>
      <c r="AB437" s="208" t="s">
        <v>1920</v>
      </c>
      <c r="AC437" s="329">
        <f t="shared" ref="AC437" si="2070">IF(S437="No_existen",5*$AC$10,AD437*$AC$10)</f>
        <v>0.15</v>
      </c>
      <c r="AD437" s="325">
        <f t="shared" ref="AD437" si="2071">ROUND(AVERAGEIF(AE437:AE439,"&gt;0"),0)</f>
        <v>1</v>
      </c>
      <c r="AE437" s="202">
        <f t="shared" ref="AE437:AE468" si="2072">IF(AF437=$AG$539,1,IF(AF437=$AG$538,4,IF(S437="No_existen",5,0)))</f>
        <v>1</v>
      </c>
      <c r="AF437" s="203" t="s">
        <v>295</v>
      </c>
      <c r="AG437" s="208" t="s">
        <v>1921</v>
      </c>
      <c r="AH437" s="329">
        <f t="shared" ref="AH437" si="2073">IF(S437="No_existen",5*$AH$10,AI437*$AH$10)</f>
        <v>0.1</v>
      </c>
      <c r="AI437" s="325">
        <f t="shared" ref="AI437" si="2074">ROUND(AVERAGEIF(AJ437:AJ439,"&gt;0"),0)</f>
        <v>1</v>
      </c>
      <c r="AJ437" s="202">
        <f t="shared" ref="AJ437:AJ468" si="2075">IF(AK437=$AK$538,1,IF(AK437=$AK$539,4,IF(S437="No_existen",5,0)))</f>
        <v>1</v>
      </c>
      <c r="AK437" s="203" t="s">
        <v>292</v>
      </c>
      <c r="AL437" s="203" t="s">
        <v>307</v>
      </c>
      <c r="AM437" s="329">
        <f t="shared" ref="AM437" si="2076">IF(S437="No_existen",5*$AM$10,AN437*$AM$10)</f>
        <v>0.1</v>
      </c>
      <c r="AN437" s="325">
        <f t="shared" ref="AN437" si="2077">ROUND(AVERAGEIF(AO437:AO439,"&gt;0"),0)</f>
        <v>1</v>
      </c>
      <c r="AO437" s="202">
        <f t="shared" si="1890"/>
        <v>1</v>
      </c>
      <c r="AP437" s="203" t="s">
        <v>614</v>
      </c>
      <c r="AQ437" s="325">
        <f t="shared" ref="AQ437" si="2078">ROUND(AVERAGE(U437,Y437,AD437,AI437,AN437),0)</f>
        <v>1</v>
      </c>
      <c r="AR437" s="325" t="str">
        <f t="shared" ref="AR437" si="2079">IF(AQ437&lt;1.5,"FUERTE",IF(AND(AQ437&gt;=1.5,AQ437&lt;2.5),"ACEPTABLE",IF(AQ437&gt;=5,"INEXISTENTE","DÉBIL")))</f>
        <v>FUERTE</v>
      </c>
      <c r="AS437" s="327">
        <f t="shared" ref="AS437" si="2080">IF(R437=0,0,ROUND((R437*AQ437),0))</f>
        <v>3</v>
      </c>
      <c r="AT437" s="327" t="str">
        <f t="shared" ref="AT437" si="2081">IF(AS437&gt;=36,"GRAVE", IF(AS437&lt;=10, "LEVE", "MODERADO"))</f>
        <v>LEVE</v>
      </c>
      <c r="AU437" s="370" t="s">
        <v>1931</v>
      </c>
      <c r="AV437" s="371">
        <v>0</v>
      </c>
      <c r="AW437" s="203" t="s">
        <v>89</v>
      </c>
      <c r="AX437" s="203"/>
      <c r="AY437" s="130"/>
      <c r="AZ437" s="131"/>
      <c r="BA437" s="207"/>
      <c r="BB437" s="145"/>
      <c r="BC437" s="145"/>
      <c r="BD437" s="145"/>
      <c r="BE437" s="145"/>
      <c r="BF437" s="145"/>
      <c r="BG437" s="145"/>
      <c r="BH437" s="145"/>
    </row>
    <row r="438" spans="1:60" ht="63.75" hidden="1" customHeight="1" x14ac:dyDescent="0.2">
      <c r="A438" s="324"/>
      <c r="B438" s="324"/>
      <c r="C438" s="325"/>
      <c r="D438" s="336"/>
      <c r="E438" s="325"/>
      <c r="F438" s="324"/>
      <c r="G438" s="203" t="s">
        <v>260</v>
      </c>
      <c r="H438" s="208" t="s">
        <v>35</v>
      </c>
      <c r="I438" s="171" t="s">
        <v>1878</v>
      </c>
      <c r="J438" s="324"/>
      <c r="K438" s="369"/>
      <c r="L438" s="370"/>
      <c r="M438" s="370"/>
      <c r="N438" s="324"/>
      <c r="O438" s="332"/>
      <c r="P438" s="324"/>
      <c r="Q438" s="332"/>
      <c r="R438" s="332"/>
      <c r="S438" s="172" t="s">
        <v>315</v>
      </c>
      <c r="T438" s="129">
        <f t="shared" si="2064"/>
        <v>1</v>
      </c>
      <c r="U438" s="325"/>
      <c r="V438" s="325"/>
      <c r="W438" s="208" t="s">
        <v>1904</v>
      </c>
      <c r="X438" s="324"/>
      <c r="Y438" s="329"/>
      <c r="Z438" s="206">
        <f t="shared" si="2069"/>
        <v>2</v>
      </c>
      <c r="AA438" s="203" t="s">
        <v>319</v>
      </c>
      <c r="AB438" s="203"/>
      <c r="AC438" s="329"/>
      <c r="AD438" s="325"/>
      <c r="AE438" s="202">
        <f t="shared" si="2072"/>
        <v>1</v>
      </c>
      <c r="AF438" s="203" t="s">
        <v>295</v>
      </c>
      <c r="AG438" s="208" t="s">
        <v>1922</v>
      </c>
      <c r="AH438" s="329"/>
      <c r="AI438" s="325"/>
      <c r="AJ438" s="202">
        <f t="shared" si="2075"/>
        <v>1</v>
      </c>
      <c r="AK438" s="203" t="s">
        <v>292</v>
      </c>
      <c r="AL438" s="203" t="s">
        <v>307</v>
      </c>
      <c r="AM438" s="329"/>
      <c r="AN438" s="325"/>
      <c r="AO438" s="202">
        <f t="shared" si="1890"/>
        <v>1</v>
      </c>
      <c r="AP438" s="203" t="s">
        <v>614</v>
      </c>
      <c r="AQ438" s="325"/>
      <c r="AR438" s="325"/>
      <c r="AS438" s="327"/>
      <c r="AT438" s="327"/>
      <c r="AU438" s="370"/>
      <c r="AV438" s="370"/>
      <c r="AW438" s="203" t="s">
        <v>89</v>
      </c>
      <c r="AX438" s="203"/>
      <c r="AY438" s="130"/>
      <c r="AZ438" s="131"/>
      <c r="BA438" s="207"/>
      <c r="BB438" s="145"/>
      <c r="BC438" s="145"/>
      <c r="BD438" s="145"/>
      <c r="BE438" s="145"/>
      <c r="BF438" s="145"/>
      <c r="BG438" s="145"/>
      <c r="BH438" s="145"/>
    </row>
    <row r="439" spans="1:60" ht="63.75" hidden="1" customHeight="1" x14ac:dyDescent="0.2">
      <c r="A439" s="324"/>
      <c r="B439" s="324"/>
      <c r="C439" s="325"/>
      <c r="D439" s="336"/>
      <c r="E439" s="325"/>
      <c r="F439" s="324"/>
      <c r="G439" s="203" t="s">
        <v>260</v>
      </c>
      <c r="H439" s="208" t="s">
        <v>38</v>
      </c>
      <c r="I439" s="172" t="s">
        <v>1879</v>
      </c>
      <c r="J439" s="324"/>
      <c r="K439" s="369"/>
      <c r="L439" s="370"/>
      <c r="M439" s="370"/>
      <c r="N439" s="324"/>
      <c r="O439" s="332"/>
      <c r="P439" s="324"/>
      <c r="Q439" s="332"/>
      <c r="R439" s="332"/>
      <c r="S439" s="172" t="s">
        <v>315</v>
      </c>
      <c r="T439" s="129">
        <f t="shared" si="2064"/>
        <v>1</v>
      </c>
      <c r="U439" s="325"/>
      <c r="V439" s="325"/>
      <c r="W439" s="208" t="s">
        <v>1905</v>
      </c>
      <c r="X439" s="324"/>
      <c r="Y439" s="329"/>
      <c r="Z439" s="206">
        <f t="shared" si="2069"/>
        <v>1</v>
      </c>
      <c r="AA439" s="203" t="s">
        <v>320</v>
      </c>
      <c r="AB439" s="208" t="s">
        <v>1919</v>
      </c>
      <c r="AC439" s="329"/>
      <c r="AD439" s="325"/>
      <c r="AE439" s="202">
        <f t="shared" si="2072"/>
        <v>1</v>
      </c>
      <c r="AF439" s="203" t="s">
        <v>295</v>
      </c>
      <c r="AG439" s="208" t="s">
        <v>1923</v>
      </c>
      <c r="AH439" s="329"/>
      <c r="AI439" s="325"/>
      <c r="AJ439" s="202">
        <f t="shared" si="2075"/>
        <v>1</v>
      </c>
      <c r="AK439" s="203" t="s">
        <v>292</v>
      </c>
      <c r="AL439" s="203" t="s">
        <v>307</v>
      </c>
      <c r="AM439" s="329"/>
      <c r="AN439" s="325"/>
      <c r="AO439" s="202">
        <f t="shared" si="1890"/>
        <v>1</v>
      </c>
      <c r="AP439" s="203" t="s">
        <v>614</v>
      </c>
      <c r="AQ439" s="325"/>
      <c r="AR439" s="325"/>
      <c r="AS439" s="327"/>
      <c r="AT439" s="327"/>
      <c r="AU439" s="370"/>
      <c r="AV439" s="370"/>
      <c r="AW439" s="203" t="s">
        <v>89</v>
      </c>
      <c r="AX439" s="203"/>
      <c r="AY439" s="130"/>
      <c r="AZ439" s="131"/>
      <c r="BA439" s="207"/>
      <c r="BB439" s="145"/>
      <c r="BC439" s="145"/>
      <c r="BD439" s="145"/>
      <c r="BE439" s="145"/>
      <c r="BF439" s="145"/>
      <c r="BG439" s="145"/>
      <c r="BH439" s="145"/>
    </row>
    <row r="440" spans="1:60" ht="63.75" hidden="1" customHeight="1" x14ac:dyDescent="0.2">
      <c r="A440" s="324">
        <v>144</v>
      </c>
      <c r="B440" s="324" t="s">
        <v>177</v>
      </c>
      <c r="C440" s="325" t="str">
        <f>+VLOOKUP(B440,$A$568:$B$606,2,0)</f>
        <v>MARIA TERESA VELEZ ANGEL</v>
      </c>
      <c r="D440" s="336" t="s">
        <v>162</v>
      </c>
      <c r="E440" s="325"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324" t="s">
        <v>264</v>
      </c>
      <c r="G440" s="203" t="s">
        <v>260</v>
      </c>
      <c r="H440" s="208" t="s">
        <v>34</v>
      </c>
      <c r="I440" s="172" t="s">
        <v>1880</v>
      </c>
      <c r="J440" s="324" t="s">
        <v>111</v>
      </c>
      <c r="K440" s="369" t="s">
        <v>1891</v>
      </c>
      <c r="L440" s="369" t="s">
        <v>1892</v>
      </c>
      <c r="M440" s="369" t="s">
        <v>1893</v>
      </c>
      <c r="N440" s="324" t="s">
        <v>127</v>
      </c>
      <c r="O440" s="332">
        <f t="shared" ref="O440" si="2082">IF(N440="ALTA",5,IF(N440="MEDIO ALTA",4,IF(N440="MEDIA",3,IF(N440="MEDIO BAJA",2,IF(N440="BAJA",1,0)))))</f>
        <v>1</v>
      </c>
      <c r="P440" s="324" t="s">
        <v>209</v>
      </c>
      <c r="Q440" s="332">
        <f t="shared" ref="Q440" si="2083">IF(P440="ALTO",5,IF(P440="MEDIO-ALTO",4,IF(P440="MEDIO",3,IF(P440="MEDIO-BAJO",2,IF(P440="BAJO",1,0)))))</f>
        <v>4</v>
      </c>
      <c r="R440" s="332">
        <f t="shared" ref="R440" si="2084">Q440*O440</f>
        <v>4</v>
      </c>
      <c r="S440" s="172" t="s">
        <v>315</v>
      </c>
      <c r="T440" s="129">
        <f t="shared" si="2064"/>
        <v>1</v>
      </c>
      <c r="U440" s="325">
        <f t="shared" ref="U440" si="2085">ROUND(AVERAGEIF(T440:T442,"&gt;0"),0)</f>
        <v>1</v>
      </c>
      <c r="V440" s="325">
        <f t="shared" ref="V440" si="2086">U440*0.6</f>
        <v>0.6</v>
      </c>
      <c r="W440" s="208" t="s">
        <v>1906</v>
      </c>
      <c r="X440" s="324">
        <f t="shared" ref="X440" si="2087">IF(S440="No_existen",5*$X$10,Y440*$X$10)</f>
        <v>0.1</v>
      </c>
      <c r="Y440" s="329">
        <f t="shared" ref="Y440" si="2088">ROUND(AVERAGEIF(Z440:Z442,"&gt;0"),0)</f>
        <v>2</v>
      </c>
      <c r="Z440" s="206">
        <f t="shared" si="2069"/>
        <v>2</v>
      </c>
      <c r="AA440" s="203" t="s">
        <v>319</v>
      </c>
      <c r="AB440" s="203"/>
      <c r="AC440" s="329">
        <f t="shared" ref="AC440" si="2089">IF(S440="No_existen",5*$AC$10,AD440*$AC$10)</f>
        <v>0.15</v>
      </c>
      <c r="AD440" s="325">
        <f t="shared" ref="AD440" si="2090">ROUND(AVERAGEIF(AE440:AE442,"&gt;0"),0)</f>
        <v>1</v>
      </c>
      <c r="AE440" s="202">
        <f t="shared" si="2072"/>
        <v>1</v>
      </c>
      <c r="AF440" s="203" t="s">
        <v>295</v>
      </c>
      <c r="AG440" s="208" t="s">
        <v>1924</v>
      </c>
      <c r="AH440" s="329">
        <f t="shared" ref="AH440" si="2091">IF(S440="No_existen",5*$AH$10,AI440*$AH$10)</f>
        <v>0.1</v>
      </c>
      <c r="AI440" s="325">
        <f t="shared" ref="AI440" si="2092">ROUND(AVERAGEIF(AJ440:AJ442,"&gt;0"),0)</f>
        <v>1</v>
      </c>
      <c r="AJ440" s="202">
        <f t="shared" si="2075"/>
        <v>1</v>
      </c>
      <c r="AK440" s="203" t="s">
        <v>292</v>
      </c>
      <c r="AL440" s="203" t="s">
        <v>307</v>
      </c>
      <c r="AM440" s="329">
        <f t="shared" ref="AM440" si="2093">IF(S440="No_existen",5*$AM$10,AN440*$AM$10)</f>
        <v>0.1</v>
      </c>
      <c r="AN440" s="325">
        <f t="shared" ref="AN440" si="2094">ROUND(AVERAGEIF(AO440:AO442,"&gt;0"),0)</f>
        <v>1</v>
      </c>
      <c r="AO440" s="202">
        <f t="shared" si="1890"/>
        <v>1</v>
      </c>
      <c r="AP440" s="203" t="s">
        <v>614</v>
      </c>
      <c r="AQ440" s="325">
        <f t="shared" ref="AQ440" si="2095">ROUND(AVERAGE(U440,Y440,AD440,AI440,AN440),0)</f>
        <v>1</v>
      </c>
      <c r="AR440" s="325" t="str">
        <f t="shared" ref="AR440" si="2096">IF(AQ440&lt;1.5,"FUERTE",IF(AND(AQ440&gt;=1.5,AQ440&lt;2.5),"ACEPTABLE",IF(AQ440&gt;=5,"INEXISTENTE","DÉBIL")))</f>
        <v>FUERTE</v>
      </c>
      <c r="AS440" s="327">
        <f t="shared" ref="AS440" si="2097">IF(R440=0,0,ROUND((R440*AQ440),0))</f>
        <v>4</v>
      </c>
      <c r="AT440" s="327" t="str">
        <f t="shared" ref="AT440" si="2098">IF(AS440&gt;=36,"GRAVE", IF(AS440&lt;=10, "LEVE", "MODERADO"))</f>
        <v>LEVE</v>
      </c>
      <c r="AU440" s="372" t="s">
        <v>1932</v>
      </c>
      <c r="AV440" s="371">
        <v>0</v>
      </c>
      <c r="AW440" s="203" t="s">
        <v>89</v>
      </c>
      <c r="AX440" s="203"/>
      <c r="AY440" s="130"/>
      <c r="AZ440" s="131"/>
      <c r="BA440" s="207"/>
      <c r="BB440" s="145"/>
      <c r="BC440" s="145"/>
      <c r="BD440" s="145"/>
      <c r="BE440" s="145"/>
      <c r="BF440" s="145"/>
      <c r="BG440" s="145"/>
      <c r="BH440" s="145"/>
    </row>
    <row r="441" spans="1:60" ht="63.75" hidden="1" customHeight="1" x14ac:dyDescent="0.2">
      <c r="A441" s="324"/>
      <c r="B441" s="324"/>
      <c r="C441" s="325"/>
      <c r="D441" s="336"/>
      <c r="E441" s="325"/>
      <c r="F441" s="324"/>
      <c r="G441" s="203" t="s">
        <v>261</v>
      </c>
      <c r="H441" s="208" t="s">
        <v>41</v>
      </c>
      <c r="I441" s="172" t="s">
        <v>1881</v>
      </c>
      <c r="J441" s="324"/>
      <c r="K441" s="369"/>
      <c r="L441" s="369"/>
      <c r="M441" s="369"/>
      <c r="N441" s="324"/>
      <c r="O441" s="332"/>
      <c r="P441" s="324"/>
      <c r="Q441" s="332"/>
      <c r="R441" s="332"/>
      <c r="S441" s="172" t="s">
        <v>315</v>
      </c>
      <c r="T441" s="129">
        <f t="shared" si="2064"/>
        <v>1</v>
      </c>
      <c r="U441" s="325"/>
      <c r="V441" s="325"/>
      <c r="W441" s="208" t="s">
        <v>1907</v>
      </c>
      <c r="X441" s="324"/>
      <c r="Y441" s="329"/>
      <c r="Z441" s="206">
        <f t="shared" si="2069"/>
        <v>4</v>
      </c>
      <c r="AA441" s="203" t="s">
        <v>318</v>
      </c>
      <c r="AB441" s="203"/>
      <c r="AC441" s="329"/>
      <c r="AD441" s="325"/>
      <c r="AE441" s="202">
        <f t="shared" si="2072"/>
        <v>1</v>
      </c>
      <c r="AF441" s="203" t="s">
        <v>295</v>
      </c>
      <c r="AG441" s="208" t="s">
        <v>1925</v>
      </c>
      <c r="AH441" s="329"/>
      <c r="AI441" s="325"/>
      <c r="AJ441" s="202">
        <f t="shared" si="2075"/>
        <v>1</v>
      </c>
      <c r="AK441" s="203" t="s">
        <v>292</v>
      </c>
      <c r="AL441" s="203" t="s">
        <v>307</v>
      </c>
      <c r="AM441" s="329"/>
      <c r="AN441" s="325"/>
      <c r="AO441" s="202">
        <f t="shared" si="1890"/>
        <v>1</v>
      </c>
      <c r="AP441" s="203" t="s">
        <v>614</v>
      </c>
      <c r="AQ441" s="325"/>
      <c r="AR441" s="325"/>
      <c r="AS441" s="327"/>
      <c r="AT441" s="327"/>
      <c r="AU441" s="372"/>
      <c r="AV441" s="370"/>
      <c r="AW441" s="203" t="s">
        <v>89</v>
      </c>
      <c r="AX441" s="203"/>
      <c r="AY441" s="130"/>
      <c r="AZ441" s="131"/>
      <c r="BA441" s="207"/>
      <c r="BB441" s="145"/>
      <c r="BC441" s="145"/>
      <c r="BD441" s="145"/>
      <c r="BE441" s="145"/>
      <c r="BF441" s="145"/>
      <c r="BG441" s="145"/>
      <c r="BH441" s="145"/>
    </row>
    <row r="442" spans="1:60" ht="63.75" hidden="1" customHeight="1" x14ac:dyDescent="0.2">
      <c r="A442" s="324"/>
      <c r="B442" s="324"/>
      <c r="C442" s="325"/>
      <c r="D442" s="336"/>
      <c r="E442" s="325"/>
      <c r="F442" s="324"/>
      <c r="G442" s="203"/>
      <c r="H442" s="208"/>
      <c r="I442" s="172"/>
      <c r="J442" s="324"/>
      <c r="K442" s="369"/>
      <c r="L442" s="369"/>
      <c r="M442" s="369"/>
      <c r="N442" s="324"/>
      <c r="O442" s="332"/>
      <c r="P442" s="324"/>
      <c r="Q442" s="332"/>
      <c r="R442" s="332"/>
      <c r="S442" s="172" t="s">
        <v>315</v>
      </c>
      <c r="T442" s="129">
        <f t="shared" si="2064"/>
        <v>1</v>
      </c>
      <c r="U442" s="325"/>
      <c r="V442" s="325"/>
      <c r="W442" s="208" t="s">
        <v>1908</v>
      </c>
      <c r="X442" s="324"/>
      <c r="Y442" s="329"/>
      <c r="Z442" s="206">
        <f t="shared" si="2069"/>
        <v>1</v>
      </c>
      <c r="AA442" s="203" t="s">
        <v>320</v>
      </c>
      <c r="AB442" s="208" t="s">
        <v>1917</v>
      </c>
      <c r="AC442" s="329"/>
      <c r="AD442" s="325"/>
      <c r="AE442" s="202">
        <f t="shared" si="2072"/>
        <v>1</v>
      </c>
      <c r="AF442" s="203" t="s">
        <v>295</v>
      </c>
      <c r="AG442" s="208" t="s">
        <v>1926</v>
      </c>
      <c r="AH442" s="329"/>
      <c r="AI442" s="325"/>
      <c r="AJ442" s="202">
        <f t="shared" si="2075"/>
        <v>1</v>
      </c>
      <c r="AK442" s="203" t="s">
        <v>292</v>
      </c>
      <c r="AL442" s="203" t="s">
        <v>307</v>
      </c>
      <c r="AM442" s="329"/>
      <c r="AN442" s="325"/>
      <c r="AO442" s="202">
        <f t="shared" si="1890"/>
        <v>1</v>
      </c>
      <c r="AP442" s="203" t="s">
        <v>614</v>
      </c>
      <c r="AQ442" s="325"/>
      <c r="AR442" s="325"/>
      <c r="AS442" s="327"/>
      <c r="AT442" s="327"/>
      <c r="AU442" s="372"/>
      <c r="AV442" s="370"/>
      <c r="AW442" s="203" t="s">
        <v>89</v>
      </c>
      <c r="AX442" s="203"/>
      <c r="AY442" s="130"/>
      <c r="AZ442" s="131"/>
      <c r="BA442" s="207"/>
      <c r="BB442" s="145"/>
      <c r="BC442" s="145"/>
      <c r="BD442" s="145"/>
      <c r="BE442" s="145"/>
      <c r="BF442" s="145"/>
      <c r="BG442" s="145"/>
      <c r="BH442" s="145"/>
    </row>
    <row r="443" spans="1:60" ht="63.75" hidden="1" customHeight="1" x14ac:dyDescent="0.2">
      <c r="A443" s="324">
        <v>145</v>
      </c>
      <c r="B443" s="324" t="s">
        <v>177</v>
      </c>
      <c r="C443" s="325" t="str">
        <f>+VLOOKUP(B443,$A$568:$B$606,2,0)</f>
        <v>MARIA TERESA VELEZ ANGEL</v>
      </c>
      <c r="D443" s="336" t="s">
        <v>162</v>
      </c>
      <c r="E443" s="325"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324" t="s">
        <v>265</v>
      </c>
      <c r="G443" s="203" t="s">
        <v>260</v>
      </c>
      <c r="H443" s="208" t="s">
        <v>37</v>
      </c>
      <c r="I443" s="172" t="s">
        <v>1882</v>
      </c>
      <c r="J443" s="324" t="s">
        <v>111</v>
      </c>
      <c r="K443" s="369" t="s">
        <v>1894</v>
      </c>
      <c r="L443" s="369" t="s">
        <v>1895</v>
      </c>
      <c r="M443" s="369" t="s">
        <v>1896</v>
      </c>
      <c r="N443" s="324" t="s">
        <v>127</v>
      </c>
      <c r="O443" s="332">
        <f t="shared" ref="O443" si="2099">IF(N443="ALTA",5,IF(N443="MEDIO ALTA",4,IF(N443="MEDIA",3,IF(N443="MEDIO BAJA",2,IF(N443="BAJA",1,0)))))</f>
        <v>1</v>
      </c>
      <c r="P443" s="324" t="s">
        <v>209</v>
      </c>
      <c r="Q443" s="332">
        <f t="shared" ref="Q443" si="2100">IF(P443="ALTO",5,IF(P443="MEDIO-ALTO",4,IF(P443="MEDIO",3,IF(P443="MEDIO-BAJO",2,IF(P443="BAJO",1,0)))))</f>
        <v>4</v>
      </c>
      <c r="R443" s="332">
        <f t="shared" ref="R443" si="2101">Q443*O443</f>
        <v>4</v>
      </c>
      <c r="S443" s="172" t="s">
        <v>315</v>
      </c>
      <c r="T443" s="129">
        <f t="shared" si="2064"/>
        <v>1</v>
      </c>
      <c r="U443" s="325">
        <f t="shared" ref="U443" si="2102">ROUND(AVERAGEIF(T443:T445,"&gt;0"),0)</f>
        <v>1</v>
      </c>
      <c r="V443" s="325">
        <f t="shared" ref="V443" si="2103">U443*0.6</f>
        <v>0.6</v>
      </c>
      <c r="W443" s="208" t="s">
        <v>1909</v>
      </c>
      <c r="X443" s="324">
        <f t="shared" ref="X443" si="2104">IF(S443="No_existen",5*$X$10,Y443*$X$10)</f>
        <v>0.15000000000000002</v>
      </c>
      <c r="Y443" s="329">
        <f t="shared" ref="Y443" si="2105">ROUND(AVERAGEIF(Z443:Z445,"&gt;0"),0)</f>
        <v>3</v>
      </c>
      <c r="Z443" s="206">
        <f t="shared" si="2069"/>
        <v>1</v>
      </c>
      <c r="AA443" s="203" t="s">
        <v>320</v>
      </c>
      <c r="AB443" s="208" t="s">
        <v>1918</v>
      </c>
      <c r="AC443" s="329">
        <f t="shared" ref="AC443" si="2106">IF(S443="No_existen",5*$AC$10,AD443*$AC$10)</f>
        <v>0.15</v>
      </c>
      <c r="AD443" s="325">
        <f t="shared" ref="AD443" si="2107">ROUND(AVERAGEIF(AE443:AE445,"&gt;0"),0)</f>
        <v>1</v>
      </c>
      <c r="AE443" s="202">
        <f t="shared" si="2072"/>
        <v>1</v>
      </c>
      <c r="AF443" s="203" t="s">
        <v>295</v>
      </c>
      <c r="AG443" s="208" t="s">
        <v>1925</v>
      </c>
      <c r="AH443" s="329">
        <f t="shared" ref="AH443" si="2108">IF(S443="No_existen",5*$AH$10,AI443*$AH$10)</f>
        <v>0.1</v>
      </c>
      <c r="AI443" s="325">
        <f t="shared" ref="AI443" si="2109">ROUND(AVERAGEIF(AJ443:AJ445,"&gt;0"),0)</f>
        <v>1</v>
      </c>
      <c r="AJ443" s="202">
        <f t="shared" si="2075"/>
        <v>1</v>
      </c>
      <c r="AK443" s="203" t="s">
        <v>292</v>
      </c>
      <c r="AL443" s="203" t="s">
        <v>303</v>
      </c>
      <c r="AM443" s="329">
        <f t="shared" ref="AM443" si="2110">IF(S443="No_existen",5*$AM$10,AN443*$AM$10)</f>
        <v>0.1</v>
      </c>
      <c r="AN443" s="325">
        <f t="shared" ref="AN443" si="2111">ROUND(AVERAGEIF(AO443:AO445,"&gt;0"),0)</f>
        <v>1</v>
      </c>
      <c r="AO443" s="202">
        <f t="shared" si="1890"/>
        <v>1</v>
      </c>
      <c r="AP443" s="203" t="s">
        <v>614</v>
      </c>
      <c r="AQ443" s="325">
        <f t="shared" ref="AQ443" si="2112">ROUND(AVERAGE(U443,Y443,AD443,AI443,AN443),0)</f>
        <v>1</v>
      </c>
      <c r="AR443" s="325" t="str">
        <f t="shared" ref="AR443" si="2113">IF(AQ443&lt;1.5,"FUERTE",IF(AND(AQ443&gt;=1.5,AQ443&lt;2.5),"ACEPTABLE",IF(AQ443&gt;=5,"INEXISTENTE","DÉBIL")))</f>
        <v>FUERTE</v>
      </c>
      <c r="AS443" s="327">
        <f t="shared" ref="AS443" si="2114">IF(R443=0,0,ROUND((R443*AQ443),0))</f>
        <v>4</v>
      </c>
      <c r="AT443" s="327" t="str">
        <f t="shared" ref="AT443" si="2115">IF(AS443&gt;=36,"GRAVE", IF(AS443&lt;=10, "LEVE", "MODERADO"))</f>
        <v>LEVE</v>
      </c>
      <c r="AU443" s="372" t="s">
        <v>1933</v>
      </c>
      <c r="AV443" s="371">
        <v>0</v>
      </c>
      <c r="AW443" s="203" t="s">
        <v>89</v>
      </c>
      <c r="AX443" s="203"/>
      <c r="AY443" s="130"/>
      <c r="AZ443" s="131"/>
      <c r="BA443" s="207"/>
      <c r="BB443" s="145"/>
      <c r="BC443" s="145"/>
      <c r="BD443" s="145"/>
      <c r="BE443" s="145"/>
      <c r="BF443" s="145"/>
      <c r="BG443" s="145"/>
      <c r="BH443" s="145"/>
    </row>
    <row r="444" spans="1:60" ht="63.75" hidden="1" customHeight="1" x14ac:dyDescent="0.2">
      <c r="A444" s="324"/>
      <c r="B444" s="324"/>
      <c r="C444" s="325"/>
      <c r="D444" s="336"/>
      <c r="E444" s="325"/>
      <c r="F444" s="324"/>
      <c r="G444" s="203" t="s">
        <v>261</v>
      </c>
      <c r="H444" s="208" t="s">
        <v>41</v>
      </c>
      <c r="I444" s="172" t="s">
        <v>1883</v>
      </c>
      <c r="J444" s="324"/>
      <c r="K444" s="369"/>
      <c r="L444" s="369"/>
      <c r="M444" s="369"/>
      <c r="N444" s="324"/>
      <c r="O444" s="332"/>
      <c r="P444" s="324"/>
      <c r="Q444" s="332"/>
      <c r="R444" s="332"/>
      <c r="S444" s="172" t="s">
        <v>315</v>
      </c>
      <c r="T444" s="129">
        <f t="shared" si="2064"/>
        <v>1</v>
      </c>
      <c r="U444" s="325"/>
      <c r="V444" s="325"/>
      <c r="W444" s="208" t="s">
        <v>1910</v>
      </c>
      <c r="X444" s="324"/>
      <c r="Y444" s="329"/>
      <c r="Z444" s="206">
        <f t="shared" si="2069"/>
        <v>4</v>
      </c>
      <c r="AA444" s="203" t="s">
        <v>318</v>
      </c>
      <c r="AB444" s="203"/>
      <c r="AC444" s="329"/>
      <c r="AD444" s="325"/>
      <c r="AE444" s="202">
        <f t="shared" si="2072"/>
        <v>1</v>
      </c>
      <c r="AF444" s="203" t="s">
        <v>295</v>
      </c>
      <c r="AG444" s="208" t="s">
        <v>1925</v>
      </c>
      <c r="AH444" s="329"/>
      <c r="AI444" s="325"/>
      <c r="AJ444" s="202">
        <f t="shared" si="2075"/>
        <v>1</v>
      </c>
      <c r="AK444" s="203" t="s">
        <v>292</v>
      </c>
      <c r="AL444" s="203" t="s">
        <v>300</v>
      </c>
      <c r="AM444" s="329"/>
      <c r="AN444" s="325"/>
      <c r="AO444" s="202">
        <f t="shared" si="1890"/>
        <v>1</v>
      </c>
      <c r="AP444" s="203" t="s">
        <v>614</v>
      </c>
      <c r="AQ444" s="325"/>
      <c r="AR444" s="325"/>
      <c r="AS444" s="327"/>
      <c r="AT444" s="327"/>
      <c r="AU444" s="372"/>
      <c r="AV444" s="370"/>
      <c r="AW444" s="203" t="s">
        <v>89</v>
      </c>
      <c r="AX444" s="203"/>
      <c r="AY444" s="130"/>
      <c r="AZ444" s="131"/>
      <c r="BA444" s="207"/>
      <c r="BB444" s="145"/>
      <c r="BC444" s="145"/>
      <c r="BD444" s="145"/>
      <c r="BE444" s="145"/>
      <c r="BF444" s="145"/>
      <c r="BG444" s="145"/>
      <c r="BH444" s="145"/>
    </row>
    <row r="445" spans="1:60" ht="63.75" hidden="1" customHeight="1" x14ac:dyDescent="0.2">
      <c r="A445" s="324"/>
      <c r="B445" s="324"/>
      <c r="C445" s="325"/>
      <c r="D445" s="336"/>
      <c r="E445" s="325"/>
      <c r="F445" s="324"/>
      <c r="G445" s="203"/>
      <c r="H445" s="208"/>
      <c r="I445" s="172"/>
      <c r="J445" s="324"/>
      <c r="K445" s="369"/>
      <c r="L445" s="369"/>
      <c r="M445" s="369"/>
      <c r="N445" s="324"/>
      <c r="O445" s="332"/>
      <c r="P445" s="324"/>
      <c r="Q445" s="332"/>
      <c r="R445" s="332"/>
      <c r="S445" s="172"/>
      <c r="T445" s="129">
        <f t="shared" si="2064"/>
        <v>0</v>
      </c>
      <c r="U445" s="325"/>
      <c r="V445" s="325"/>
      <c r="W445" s="208"/>
      <c r="X445" s="324"/>
      <c r="Y445" s="329"/>
      <c r="Z445" s="206">
        <f t="shared" si="2069"/>
        <v>0</v>
      </c>
      <c r="AA445" s="203"/>
      <c r="AB445" s="203"/>
      <c r="AC445" s="329"/>
      <c r="AD445" s="325"/>
      <c r="AE445" s="202">
        <f t="shared" si="2072"/>
        <v>0</v>
      </c>
      <c r="AF445" s="203"/>
      <c r="AG445" s="208"/>
      <c r="AH445" s="329"/>
      <c r="AI445" s="325"/>
      <c r="AJ445" s="202">
        <f t="shared" si="2075"/>
        <v>0</v>
      </c>
      <c r="AK445" s="203"/>
      <c r="AL445" s="203"/>
      <c r="AM445" s="329"/>
      <c r="AN445" s="325"/>
      <c r="AO445" s="202">
        <f t="shared" si="1890"/>
        <v>0</v>
      </c>
      <c r="AP445" s="203"/>
      <c r="AQ445" s="325"/>
      <c r="AR445" s="325"/>
      <c r="AS445" s="327"/>
      <c r="AT445" s="327"/>
      <c r="AU445" s="372"/>
      <c r="AV445" s="370"/>
      <c r="AW445" s="203" t="s">
        <v>89</v>
      </c>
      <c r="AX445" s="203"/>
      <c r="AY445" s="130"/>
      <c r="AZ445" s="131"/>
      <c r="BA445" s="207"/>
      <c r="BB445" s="145"/>
      <c r="BC445" s="145"/>
      <c r="BD445" s="145"/>
      <c r="BE445" s="145"/>
      <c r="BF445" s="145"/>
      <c r="BG445" s="145"/>
      <c r="BH445" s="145"/>
    </row>
    <row r="446" spans="1:60" ht="63.75" hidden="1" customHeight="1" x14ac:dyDescent="0.2">
      <c r="A446" s="324">
        <v>146</v>
      </c>
      <c r="B446" s="324" t="s">
        <v>177</v>
      </c>
      <c r="C446" s="325" t="str">
        <f>+VLOOKUP(B446,$A$568:$B$606,2,0)</f>
        <v>MARIA TERESA VELEZ ANGEL</v>
      </c>
      <c r="D446" s="336" t="s">
        <v>162</v>
      </c>
      <c r="E446" s="325"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324" t="s">
        <v>265</v>
      </c>
      <c r="G446" s="203" t="s">
        <v>260</v>
      </c>
      <c r="H446" s="208" t="s">
        <v>37</v>
      </c>
      <c r="I446" s="173" t="s">
        <v>1884</v>
      </c>
      <c r="J446" s="324" t="s">
        <v>107</v>
      </c>
      <c r="K446" s="370" t="s">
        <v>1897</v>
      </c>
      <c r="L446" s="370" t="s">
        <v>1898</v>
      </c>
      <c r="M446" s="370" t="s">
        <v>1899</v>
      </c>
      <c r="N446" s="324" t="s">
        <v>127</v>
      </c>
      <c r="O446" s="332">
        <f t="shared" ref="O446" si="2116">IF(N446="ALTA",5,IF(N446="MEDIO ALTA",4,IF(N446="MEDIA",3,IF(N446="MEDIO BAJA",2,IF(N446="BAJA",1,0)))))</f>
        <v>1</v>
      </c>
      <c r="P446" s="324" t="s">
        <v>139</v>
      </c>
      <c r="Q446" s="332">
        <f t="shared" ref="Q446" si="2117">IF(P446="ALTO",5,IF(P446="MEDIO-ALTO",4,IF(P446="MEDIO",3,IF(P446="MEDIO-BAJO",2,IF(P446="BAJO",1,0)))))</f>
        <v>5</v>
      </c>
      <c r="R446" s="332">
        <f t="shared" ref="R446" si="2118">Q446*O446</f>
        <v>5</v>
      </c>
      <c r="S446" s="172" t="s">
        <v>315</v>
      </c>
      <c r="T446" s="129">
        <f t="shared" si="2064"/>
        <v>1</v>
      </c>
      <c r="U446" s="325">
        <f t="shared" ref="U446" si="2119">ROUND(AVERAGEIF(T446:T448,"&gt;0"),0)</f>
        <v>1</v>
      </c>
      <c r="V446" s="325">
        <f t="shared" ref="V446" si="2120">U446*0.6</f>
        <v>0.6</v>
      </c>
      <c r="W446" s="208" t="s">
        <v>1911</v>
      </c>
      <c r="X446" s="324">
        <f t="shared" ref="X446" si="2121">IF(S446="No_existen",5*$X$10,Y446*$X$10)</f>
        <v>0.2</v>
      </c>
      <c r="Y446" s="329">
        <f t="shared" ref="Y446" si="2122">ROUND(AVERAGEIF(Z446:Z448,"&gt;0"),0)</f>
        <v>4</v>
      </c>
      <c r="Z446" s="206">
        <f t="shared" si="2069"/>
        <v>4</v>
      </c>
      <c r="AA446" s="203" t="s">
        <v>318</v>
      </c>
      <c r="AB446" s="203"/>
      <c r="AC446" s="329">
        <f t="shared" ref="AC446" si="2123">IF(S446="No_existen",5*$AC$10,AD446*$AC$10)</f>
        <v>0.15</v>
      </c>
      <c r="AD446" s="325">
        <f t="shared" ref="AD446" si="2124">ROUND(AVERAGEIF(AE446:AE448,"&gt;0"),0)</f>
        <v>1</v>
      </c>
      <c r="AE446" s="202">
        <f t="shared" si="2072"/>
        <v>1</v>
      </c>
      <c r="AF446" s="203" t="s">
        <v>295</v>
      </c>
      <c r="AG446" s="208" t="s">
        <v>1927</v>
      </c>
      <c r="AH446" s="329">
        <f t="shared" ref="AH446" si="2125">IF(S446="No_existen",5*$AH$10,AI446*$AH$10)</f>
        <v>0.1</v>
      </c>
      <c r="AI446" s="325">
        <f t="shared" ref="AI446" si="2126">ROUND(AVERAGEIF(AJ446:AJ448,"&gt;0"),0)</f>
        <v>1</v>
      </c>
      <c r="AJ446" s="202">
        <f t="shared" si="2075"/>
        <v>1</v>
      </c>
      <c r="AK446" s="203" t="s">
        <v>292</v>
      </c>
      <c r="AL446" s="203" t="s">
        <v>299</v>
      </c>
      <c r="AM446" s="329">
        <f t="shared" ref="AM446" si="2127">IF(S446="No_existen",5*$AM$10,AN446*$AM$10)</f>
        <v>0.1</v>
      </c>
      <c r="AN446" s="325">
        <f t="shared" ref="AN446" si="2128">ROUND(AVERAGEIF(AO446:AO448,"&gt;0"),0)</f>
        <v>1</v>
      </c>
      <c r="AO446" s="202">
        <f t="shared" si="1890"/>
        <v>1</v>
      </c>
      <c r="AP446" s="203" t="s">
        <v>614</v>
      </c>
      <c r="AQ446" s="325">
        <f t="shared" ref="AQ446" si="2129">ROUND(AVERAGE(U446,Y446,AD446,AI446,AN446),0)</f>
        <v>2</v>
      </c>
      <c r="AR446" s="325" t="str">
        <f t="shared" ref="AR446" si="2130">IF(AQ446&lt;1.5,"FUERTE",IF(AND(AQ446&gt;=1.5,AQ446&lt;2.5),"ACEPTABLE",IF(AQ446&gt;=5,"INEXISTENTE","DÉBIL")))</f>
        <v>ACEPTABLE</v>
      </c>
      <c r="AS446" s="327">
        <f t="shared" ref="AS446" si="2131">IF(R446=0,0,ROUND((R446*AQ446),0))</f>
        <v>10</v>
      </c>
      <c r="AT446" s="327" t="str">
        <f t="shared" ref="AT446" si="2132">IF(AS446&gt;=36,"GRAVE", IF(AS446&lt;=10, "LEVE", "MODERADO"))</f>
        <v>LEVE</v>
      </c>
      <c r="AU446" s="372" t="s">
        <v>1934</v>
      </c>
      <c r="AV446" s="372" t="s">
        <v>1935</v>
      </c>
      <c r="AW446" s="203" t="s">
        <v>89</v>
      </c>
      <c r="AX446" s="203"/>
      <c r="AY446" s="130"/>
      <c r="AZ446" s="131"/>
      <c r="BA446" s="207"/>
      <c r="BB446" s="145"/>
      <c r="BC446" s="145"/>
      <c r="BD446" s="145"/>
      <c r="BE446" s="145"/>
      <c r="BF446" s="145"/>
      <c r="BG446" s="145"/>
      <c r="BH446" s="145"/>
    </row>
    <row r="447" spans="1:60" ht="63.75" hidden="1" customHeight="1" x14ac:dyDescent="0.2">
      <c r="A447" s="324"/>
      <c r="B447" s="324"/>
      <c r="C447" s="325"/>
      <c r="D447" s="336"/>
      <c r="E447" s="325"/>
      <c r="F447" s="324"/>
      <c r="G447" s="203" t="s">
        <v>260</v>
      </c>
      <c r="H447" s="208" t="s">
        <v>38</v>
      </c>
      <c r="I447" s="173" t="s">
        <v>1885</v>
      </c>
      <c r="J447" s="324"/>
      <c r="K447" s="370"/>
      <c r="L447" s="370"/>
      <c r="M447" s="370"/>
      <c r="N447" s="324"/>
      <c r="O447" s="332"/>
      <c r="P447" s="324"/>
      <c r="Q447" s="332"/>
      <c r="R447" s="332"/>
      <c r="S447" s="172" t="s">
        <v>315</v>
      </c>
      <c r="T447" s="129">
        <f t="shared" si="2064"/>
        <v>1</v>
      </c>
      <c r="U447" s="325"/>
      <c r="V447" s="325"/>
      <c r="W447" s="208" t="s">
        <v>1912</v>
      </c>
      <c r="X447" s="324"/>
      <c r="Y447" s="329"/>
      <c r="Z447" s="206">
        <f t="shared" si="2069"/>
        <v>4</v>
      </c>
      <c r="AA447" s="203" t="s">
        <v>318</v>
      </c>
      <c r="AB447" s="203"/>
      <c r="AC447" s="329"/>
      <c r="AD447" s="325"/>
      <c r="AE447" s="202">
        <f t="shared" si="2072"/>
        <v>1</v>
      </c>
      <c r="AF447" s="203" t="s">
        <v>295</v>
      </c>
      <c r="AG447" s="208" t="s">
        <v>1928</v>
      </c>
      <c r="AH447" s="329"/>
      <c r="AI447" s="325"/>
      <c r="AJ447" s="202">
        <f t="shared" si="2075"/>
        <v>1</v>
      </c>
      <c r="AK447" s="203" t="s">
        <v>292</v>
      </c>
      <c r="AL447" s="203" t="s">
        <v>303</v>
      </c>
      <c r="AM447" s="329"/>
      <c r="AN447" s="325"/>
      <c r="AO447" s="202">
        <f t="shared" si="1890"/>
        <v>1</v>
      </c>
      <c r="AP447" s="203" t="s">
        <v>614</v>
      </c>
      <c r="AQ447" s="325"/>
      <c r="AR447" s="325"/>
      <c r="AS447" s="327"/>
      <c r="AT447" s="327"/>
      <c r="AU447" s="372"/>
      <c r="AV447" s="372"/>
      <c r="AW447" s="203" t="s">
        <v>89</v>
      </c>
      <c r="AX447" s="203"/>
      <c r="AY447" s="130"/>
      <c r="AZ447" s="131"/>
      <c r="BA447" s="207"/>
      <c r="BB447" s="145"/>
      <c r="BC447" s="145"/>
      <c r="BD447" s="145"/>
      <c r="BE447" s="145"/>
      <c r="BF447" s="145"/>
      <c r="BG447" s="145"/>
      <c r="BH447" s="145"/>
    </row>
    <row r="448" spans="1:60" ht="63.75" hidden="1" customHeight="1" x14ac:dyDescent="0.2">
      <c r="A448" s="324"/>
      <c r="B448" s="324"/>
      <c r="C448" s="325"/>
      <c r="D448" s="336"/>
      <c r="E448" s="325"/>
      <c r="F448" s="324"/>
      <c r="G448" s="203"/>
      <c r="H448" s="208"/>
      <c r="I448" s="208"/>
      <c r="J448" s="324"/>
      <c r="K448" s="370"/>
      <c r="L448" s="370"/>
      <c r="M448" s="370"/>
      <c r="N448" s="324"/>
      <c r="O448" s="332"/>
      <c r="P448" s="324"/>
      <c r="Q448" s="332"/>
      <c r="R448" s="332"/>
      <c r="S448" s="172" t="s">
        <v>315</v>
      </c>
      <c r="T448" s="129">
        <f t="shared" si="2064"/>
        <v>1</v>
      </c>
      <c r="U448" s="325"/>
      <c r="V448" s="325"/>
      <c r="W448" s="208" t="s">
        <v>1913</v>
      </c>
      <c r="X448" s="324"/>
      <c r="Y448" s="329"/>
      <c r="Z448" s="206">
        <f t="shared" si="2069"/>
        <v>4</v>
      </c>
      <c r="AA448" s="203" t="s">
        <v>318</v>
      </c>
      <c r="AB448" s="203"/>
      <c r="AC448" s="329"/>
      <c r="AD448" s="325"/>
      <c r="AE448" s="202">
        <f t="shared" si="2072"/>
        <v>1</v>
      </c>
      <c r="AF448" s="203" t="s">
        <v>295</v>
      </c>
      <c r="AG448" s="208" t="s">
        <v>1925</v>
      </c>
      <c r="AH448" s="329"/>
      <c r="AI448" s="325"/>
      <c r="AJ448" s="202">
        <f t="shared" si="2075"/>
        <v>1</v>
      </c>
      <c r="AK448" s="203" t="s">
        <v>292</v>
      </c>
      <c r="AL448" s="203" t="s">
        <v>307</v>
      </c>
      <c r="AM448" s="329"/>
      <c r="AN448" s="325"/>
      <c r="AO448" s="202">
        <f t="shared" si="1890"/>
        <v>1</v>
      </c>
      <c r="AP448" s="203" t="s">
        <v>614</v>
      </c>
      <c r="AQ448" s="325"/>
      <c r="AR448" s="325"/>
      <c r="AS448" s="327"/>
      <c r="AT448" s="327"/>
      <c r="AU448" s="372"/>
      <c r="AV448" s="372"/>
      <c r="AW448" s="203" t="s">
        <v>89</v>
      </c>
      <c r="AX448" s="203"/>
      <c r="AY448" s="130"/>
      <c r="AZ448" s="131"/>
      <c r="BA448" s="207"/>
      <c r="BB448" s="145"/>
      <c r="BC448" s="145"/>
      <c r="BD448" s="145"/>
      <c r="BE448" s="145"/>
      <c r="BF448" s="145"/>
      <c r="BG448" s="145"/>
      <c r="BH448" s="145"/>
    </row>
    <row r="449" spans="1:60" ht="63.75" hidden="1" customHeight="1" x14ac:dyDescent="0.2">
      <c r="A449" s="324">
        <v>147</v>
      </c>
      <c r="B449" s="324" t="s">
        <v>177</v>
      </c>
      <c r="C449" s="325" t="str">
        <f>+VLOOKUP(B449,$A$568:$B$606,2,0)</f>
        <v>MARIA TERESA VELEZ ANGEL</v>
      </c>
      <c r="D449" s="336" t="s">
        <v>162</v>
      </c>
      <c r="E449" s="325"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324" t="s">
        <v>265</v>
      </c>
      <c r="G449" s="203" t="s">
        <v>260</v>
      </c>
      <c r="H449" s="208" t="s">
        <v>37</v>
      </c>
      <c r="I449" s="172" t="s">
        <v>1886</v>
      </c>
      <c r="J449" s="324" t="s">
        <v>111</v>
      </c>
      <c r="K449" s="369" t="s">
        <v>1900</v>
      </c>
      <c r="L449" s="369" t="s">
        <v>1901</v>
      </c>
      <c r="M449" s="369" t="s">
        <v>1902</v>
      </c>
      <c r="N449" s="324" t="s">
        <v>104</v>
      </c>
      <c r="O449" s="332">
        <f t="shared" ref="O449" si="2133">IF(N449="ALTA",5,IF(N449="MEDIO ALTA",4,IF(N449="MEDIA",3,IF(N449="MEDIO BAJA",2,IF(N449="BAJA",1,0)))))</f>
        <v>3</v>
      </c>
      <c r="P449" s="324" t="s">
        <v>141</v>
      </c>
      <c r="Q449" s="332">
        <f t="shared" ref="Q449" si="2134">IF(P449="ALTO",5,IF(P449="MEDIO-ALTO",4,IF(P449="MEDIO",3,IF(P449="MEDIO-BAJO",2,IF(P449="BAJO",1,0)))))</f>
        <v>1</v>
      </c>
      <c r="R449" s="332">
        <f t="shared" ref="R449" si="2135">Q449*O449</f>
        <v>3</v>
      </c>
      <c r="S449" s="172" t="s">
        <v>315</v>
      </c>
      <c r="T449" s="129">
        <f t="shared" si="2064"/>
        <v>1</v>
      </c>
      <c r="U449" s="325">
        <f t="shared" ref="U449" si="2136">ROUND(AVERAGEIF(T449:T451,"&gt;0"),0)</f>
        <v>1</v>
      </c>
      <c r="V449" s="325">
        <f t="shared" ref="V449" si="2137">U449*0.6</f>
        <v>0.6</v>
      </c>
      <c r="W449" s="208" t="s">
        <v>1914</v>
      </c>
      <c r="X449" s="324">
        <f t="shared" ref="X449" si="2138">IF(S449="No_existen",5*$X$10,Y449*$X$10)</f>
        <v>0.2</v>
      </c>
      <c r="Y449" s="329">
        <f t="shared" ref="Y449" si="2139">ROUND(AVERAGEIF(Z449:Z451,"&gt;0"),0)</f>
        <v>4</v>
      </c>
      <c r="Z449" s="206">
        <f t="shared" si="2069"/>
        <v>4</v>
      </c>
      <c r="AA449" s="203" t="s">
        <v>318</v>
      </c>
      <c r="AB449" s="203"/>
      <c r="AC449" s="329">
        <f t="shared" ref="AC449" si="2140">IF(S449="No_existen",5*$AC$10,AD449*$AC$10)</f>
        <v>0.15</v>
      </c>
      <c r="AD449" s="325">
        <f t="shared" ref="AD449" si="2141">ROUND(AVERAGEIF(AE449:AE451,"&gt;0"),0)</f>
        <v>1</v>
      </c>
      <c r="AE449" s="202">
        <f t="shared" si="2072"/>
        <v>1</v>
      </c>
      <c r="AF449" s="203" t="s">
        <v>295</v>
      </c>
      <c r="AG449" s="208" t="s">
        <v>1925</v>
      </c>
      <c r="AH449" s="329">
        <f t="shared" ref="AH449" si="2142">IF(S449="No_existen",5*$AH$10,AI449*$AH$10)</f>
        <v>0.1</v>
      </c>
      <c r="AI449" s="325">
        <f t="shared" ref="AI449" si="2143">ROUND(AVERAGEIF(AJ449:AJ451,"&gt;0"),0)</f>
        <v>1</v>
      </c>
      <c r="AJ449" s="202">
        <f t="shared" si="2075"/>
        <v>1</v>
      </c>
      <c r="AK449" s="203" t="s">
        <v>292</v>
      </c>
      <c r="AL449" s="203" t="s">
        <v>307</v>
      </c>
      <c r="AM449" s="329">
        <f t="shared" ref="AM449" si="2144">IF(S449="No_existen",5*$AM$10,AN449*$AM$10)</f>
        <v>0.1</v>
      </c>
      <c r="AN449" s="325">
        <f t="shared" ref="AN449" si="2145">ROUND(AVERAGEIF(AO449:AO451,"&gt;0"),0)</f>
        <v>1</v>
      </c>
      <c r="AO449" s="202">
        <f t="shared" si="1890"/>
        <v>1</v>
      </c>
      <c r="AP449" s="203" t="s">
        <v>614</v>
      </c>
      <c r="AQ449" s="325">
        <f t="shared" ref="AQ449" si="2146">ROUND(AVERAGE(U449,Y449,AD449,AI449,AN449),0)</f>
        <v>2</v>
      </c>
      <c r="AR449" s="325" t="str">
        <f t="shared" ref="AR449" si="2147">IF(AQ449&lt;1.5,"FUERTE",IF(AND(AQ449&gt;=1.5,AQ449&lt;2.5),"ACEPTABLE",IF(AQ449&gt;=5,"INEXISTENTE","DÉBIL")))</f>
        <v>ACEPTABLE</v>
      </c>
      <c r="AS449" s="327">
        <f t="shared" ref="AS449" si="2148">IF(R449=0,0,ROUND((R449*AQ449),0))</f>
        <v>6</v>
      </c>
      <c r="AT449" s="327" t="str">
        <f t="shared" ref="AT449" si="2149">IF(AS449&gt;=36,"GRAVE", IF(AS449&lt;=10, "LEVE", "MODERADO"))</f>
        <v>LEVE</v>
      </c>
      <c r="AU449" s="372" t="s">
        <v>1936</v>
      </c>
      <c r="AV449" s="372">
        <v>4</v>
      </c>
      <c r="AW449" s="203" t="s">
        <v>89</v>
      </c>
      <c r="AX449" s="203"/>
      <c r="AY449" s="130"/>
      <c r="AZ449" s="131"/>
      <c r="BA449" s="207"/>
      <c r="BB449" s="145"/>
      <c r="BC449" s="145"/>
      <c r="BD449" s="145"/>
      <c r="BE449" s="145"/>
      <c r="BF449" s="145"/>
      <c r="BG449" s="145"/>
      <c r="BH449" s="145"/>
    </row>
    <row r="450" spans="1:60" ht="63.75" hidden="1" customHeight="1" x14ac:dyDescent="0.2">
      <c r="A450" s="324"/>
      <c r="B450" s="324"/>
      <c r="C450" s="325"/>
      <c r="D450" s="336"/>
      <c r="E450" s="325"/>
      <c r="F450" s="324"/>
      <c r="G450" s="203" t="s">
        <v>260</v>
      </c>
      <c r="H450" s="208" t="s">
        <v>37</v>
      </c>
      <c r="I450" s="172" t="s">
        <v>1887</v>
      </c>
      <c r="J450" s="324"/>
      <c r="K450" s="369"/>
      <c r="L450" s="369"/>
      <c r="M450" s="369"/>
      <c r="N450" s="324"/>
      <c r="O450" s="332"/>
      <c r="P450" s="324"/>
      <c r="Q450" s="332"/>
      <c r="R450" s="332"/>
      <c r="S450" s="172" t="s">
        <v>315</v>
      </c>
      <c r="T450" s="129">
        <f t="shared" si="2064"/>
        <v>1</v>
      </c>
      <c r="U450" s="325"/>
      <c r="V450" s="325"/>
      <c r="W450" s="208" t="s">
        <v>1915</v>
      </c>
      <c r="X450" s="324"/>
      <c r="Y450" s="329"/>
      <c r="Z450" s="206">
        <f t="shared" si="2069"/>
        <v>4</v>
      </c>
      <c r="AA450" s="203" t="s">
        <v>318</v>
      </c>
      <c r="AB450" s="203"/>
      <c r="AC450" s="329"/>
      <c r="AD450" s="325"/>
      <c r="AE450" s="202">
        <f t="shared" si="2072"/>
        <v>1</v>
      </c>
      <c r="AF450" s="203" t="s">
        <v>295</v>
      </c>
      <c r="AG450" s="208" t="s">
        <v>1929</v>
      </c>
      <c r="AH450" s="329"/>
      <c r="AI450" s="325"/>
      <c r="AJ450" s="202">
        <f t="shared" si="2075"/>
        <v>1</v>
      </c>
      <c r="AK450" s="203" t="s">
        <v>292</v>
      </c>
      <c r="AL450" s="203" t="s">
        <v>307</v>
      </c>
      <c r="AM450" s="329"/>
      <c r="AN450" s="325"/>
      <c r="AO450" s="202">
        <f t="shared" si="1890"/>
        <v>1</v>
      </c>
      <c r="AP450" s="203" t="s">
        <v>614</v>
      </c>
      <c r="AQ450" s="325"/>
      <c r="AR450" s="325"/>
      <c r="AS450" s="327"/>
      <c r="AT450" s="327"/>
      <c r="AU450" s="372"/>
      <c r="AV450" s="372"/>
      <c r="AW450" s="203" t="s">
        <v>89</v>
      </c>
      <c r="AX450" s="203"/>
      <c r="AY450" s="130"/>
      <c r="AZ450" s="131"/>
      <c r="BA450" s="207"/>
      <c r="BB450" s="145"/>
      <c r="BC450" s="145"/>
      <c r="BD450" s="145"/>
      <c r="BE450" s="145"/>
      <c r="BF450" s="145"/>
      <c r="BG450" s="145"/>
      <c r="BH450" s="145"/>
    </row>
    <row r="451" spans="1:60" ht="63.75" hidden="1" customHeight="1" x14ac:dyDescent="0.2">
      <c r="A451" s="324"/>
      <c r="B451" s="324"/>
      <c r="C451" s="325"/>
      <c r="D451" s="336"/>
      <c r="E451" s="325"/>
      <c r="F451" s="324"/>
      <c r="G451" s="203"/>
      <c r="H451" s="203"/>
      <c r="I451" s="127"/>
      <c r="J451" s="324"/>
      <c r="K451" s="369"/>
      <c r="L451" s="369"/>
      <c r="M451" s="369"/>
      <c r="N451" s="324"/>
      <c r="O451" s="332"/>
      <c r="P451" s="324"/>
      <c r="Q451" s="332"/>
      <c r="R451" s="332"/>
      <c r="S451" s="172" t="s">
        <v>315</v>
      </c>
      <c r="T451" s="129">
        <f t="shared" si="2064"/>
        <v>1</v>
      </c>
      <c r="U451" s="325"/>
      <c r="V451" s="325"/>
      <c r="W451" s="208" t="s">
        <v>1916</v>
      </c>
      <c r="X451" s="324"/>
      <c r="Y451" s="329"/>
      <c r="Z451" s="206">
        <f t="shared" si="2069"/>
        <v>4</v>
      </c>
      <c r="AA451" s="203" t="s">
        <v>318</v>
      </c>
      <c r="AB451" s="203"/>
      <c r="AC451" s="329"/>
      <c r="AD451" s="325"/>
      <c r="AE451" s="202">
        <f t="shared" si="2072"/>
        <v>1</v>
      </c>
      <c r="AF451" s="203" t="s">
        <v>295</v>
      </c>
      <c r="AG451" s="208" t="s">
        <v>1930</v>
      </c>
      <c r="AH451" s="329"/>
      <c r="AI451" s="325"/>
      <c r="AJ451" s="202">
        <f t="shared" si="2075"/>
        <v>1</v>
      </c>
      <c r="AK451" s="203" t="s">
        <v>292</v>
      </c>
      <c r="AL451" s="203" t="s">
        <v>307</v>
      </c>
      <c r="AM451" s="329"/>
      <c r="AN451" s="325"/>
      <c r="AO451" s="202">
        <f t="shared" si="1890"/>
        <v>1</v>
      </c>
      <c r="AP451" s="203" t="s">
        <v>614</v>
      </c>
      <c r="AQ451" s="325"/>
      <c r="AR451" s="325"/>
      <c r="AS451" s="327"/>
      <c r="AT451" s="327"/>
      <c r="AU451" s="372"/>
      <c r="AV451" s="372"/>
      <c r="AW451" s="203" t="s">
        <v>89</v>
      </c>
      <c r="AX451" s="203"/>
      <c r="AY451" s="130"/>
      <c r="AZ451" s="131"/>
      <c r="BA451" s="207"/>
      <c r="BB451" s="145"/>
      <c r="BC451" s="145"/>
      <c r="BD451" s="145"/>
      <c r="BE451" s="145"/>
      <c r="BF451" s="145"/>
      <c r="BG451" s="145"/>
      <c r="BH451" s="145"/>
    </row>
    <row r="452" spans="1:60" ht="63.75" hidden="1" customHeight="1" x14ac:dyDescent="0.2">
      <c r="A452" s="324">
        <v>148</v>
      </c>
      <c r="B452" s="324" t="s">
        <v>178</v>
      </c>
      <c r="C452" s="325" t="str">
        <f>+VLOOKUP(B452,$A$568:$B$606,2,0)</f>
        <v>WILSON ARENAS VALENCIA</v>
      </c>
      <c r="D452" s="336" t="s">
        <v>152</v>
      </c>
      <c r="E452" s="325"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324" t="s">
        <v>265</v>
      </c>
      <c r="G452" s="203" t="s">
        <v>261</v>
      </c>
      <c r="H452" s="203" t="s">
        <v>39</v>
      </c>
      <c r="I452" s="203" t="s">
        <v>1937</v>
      </c>
      <c r="J452" s="324" t="s">
        <v>107</v>
      </c>
      <c r="K452" s="324" t="s">
        <v>1954</v>
      </c>
      <c r="L452" s="324" t="s">
        <v>1955</v>
      </c>
      <c r="M452" s="324" t="s">
        <v>1956</v>
      </c>
      <c r="N452" s="324" t="s">
        <v>104</v>
      </c>
      <c r="O452" s="332">
        <f t="shared" ref="O452" si="2150">IF(N452="ALTA",5,IF(N452="MEDIO ALTA",4,IF(N452="MEDIA",3,IF(N452="MEDIO BAJA",2,IF(N452="BAJA",1,0)))))</f>
        <v>3</v>
      </c>
      <c r="P452" s="324" t="s">
        <v>209</v>
      </c>
      <c r="Q452" s="332">
        <f t="shared" ref="Q452" si="2151">IF(P452="ALTO",5,IF(P452="MEDIO-ALTO",4,IF(P452="MEDIO",3,IF(P452="MEDIO-BAJO",2,IF(P452="BAJO",1,0)))))</f>
        <v>4</v>
      </c>
      <c r="R452" s="332">
        <f t="shared" ref="R452" si="2152">Q452*O452</f>
        <v>12</v>
      </c>
      <c r="S452" s="128" t="s">
        <v>315</v>
      </c>
      <c r="T452" s="129">
        <f t="shared" si="2064"/>
        <v>1</v>
      </c>
      <c r="U452" s="325">
        <f t="shared" ref="U452" si="2153">ROUND(AVERAGEIF(T452:T454,"&gt;0"),0)</f>
        <v>1</v>
      </c>
      <c r="V452" s="325">
        <f t="shared" ref="V452" si="2154">U452*0.6</f>
        <v>0.6</v>
      </c>
      <c r="W452" s="203" t="s">
        <v>1973</v>
      </c>
      <c r="X452" s="324">
        <f t="shared" ref="X452" si="2155">IF(S452="No_existen",5*$X$10,Y452*$X$10)</f>
        <v>0.15000000000000002</v>
      </c>
      <c r="Y452" s="329">
        <f t="shared" ref="Y452" si="2156">ROUND(AVERAGEIF(Z452:Z454,"&gt;0"),0)</f>
        <v>3</v>
      </c>
      <c r="Z452" s="206">
        <f t="shared" si="2069"/>
        <v>4</v>
      </c>
      <c r="AA452" s="203" t="s">
        <v>318</v>
      </c>
      <c r="AB452" s="203"/>
      <c r="AC452" s="329">
        <f t="shared" ref="AC452" si="2157">IF(S452="No_existen",5*$AC$10,AD452*$AC$10)</f>
        <v>0.15</v>
      </c>
      <c r="AD452" s="325">
        <f t="shared" ref="AD452" si="2158">ROUND(AVERAGEIF(AE452:AE454,"&gt;0"),0)</f>
        <v>1</v>
      </c>
      <c r="AE452" s="202">
        <f t="shared" si="2072"/>
        <v>1</v>
      </c>
      <c r="AF452" s="203" t="s">
        <v>295</v>
      </c>
      <c r="AG452" s="203" t="s">
        <v>1988</v>
      </c>
      <c r="AH452" s="329">
        <f t="shared" ref="AH452" si="2159">IF(S452="No_existen",5*$AH$10,AI452*$AH$10)</f>
        <v>0.1</v>
      </c>
      <c r="AI452" s="325">
        <f t="shared" ref="AI452" si="2160">ROUND(AVERAGEIF(AJ452:AJ454,"&gt;0"),0)</f>
        <v>1</v>
      </c>
      <c r="AJ452" s="202">
        <f t="shared" si="2075"/>
        <v>1</v>
      </c>
      <c r="AK452" s="203" t="s">
        <v>292</v>
      </c>
      <c r="AL452" s="203" t="s">
        <v>300</v>
      </c>
      <c r="AM452" s="329">
        <f t="shared" ref="AM452" si="2161">IF(S452="No_existen",5*$AM$10,AN452*$AM$10)</f>
        <v>0.30000000000000004</v>
      </c>
      <c r="AN452" s="325">
        <f t="shared" ref="AN452" si="2162">ROUND(AVERAGEIF(AO452:AO454,"&gt;0"),0)</f>
        <v>3</v>
      </c>
      <c r="AO452" s="202">
        <f t="shared" si="1890"/>
        <v>4</v>
      </c>
      <c r="AP452" s="203" t="s">
        <v>613</v>
      </c>
      <c r="AQ452" s="325">
        <f t="shared" ref="AQ452" si="2163">ROUND(AVERAGE(U452,Y452,AD452,AI452,AN452),0)</f>
        <v>2</v>
      </c>
      <c r="AR452" s="325" t="str">
        <f t="shared" ref="AR452" si="2164">IF(AQ452&lt;1.5,"FUERTE",IF(AND(AQ452&gt;=1.5,AQ452&lt;2.5),"ACEPTABLE",IF(AQ452&gt;=5,"INEXISTENTE","DÉBIL")))</f>
        <v>ACEPTABLE</v>
      </c>
      <c r="AS452" s="327">
        <f t="shared" ref="AS452" si="2165">IF(R452=0,0,ROUND((R452*AQ452),0))</f>
        <v>24</v>
      </c>
      <c r="AT452" s="327" t="str">
        <f t="shared" ref="AT452" si="2166">IF(AS452&gt;=36,"GRAVE", IF(AS452&lt;=10, "LEVE", "MODERADO"))</f>
        <v>MODERADO</v>
      </c>
      <c r="AU452" s="336" t="s">
        <v>1999</v>
      </c>
      <c r="AV452" s="336"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324"/>
      <c r="B453" s="324"/>
      <c r="C453" s="325"/>
      <c r="D453" s="336"/>
      <c r="E453" s="325"/>
      <c r="F453" s="324"/>
      <c r="G453" s="203" t="s">
        <v>260</v>
      </c>
      <c r="H453" s="203" t="s">
        <v>226</v>
      </c>
      <c r="I453" s="203" t="s">
        <v>1938</v>
      </c>
      <c r="J453" s="324"/>
      <c r="K453" s="324"/>
      <c r="L453" s="324"/>
      <c r="M453" s="324"/>
      <c r="N453" s="324"/>
      <c r="O453" s="332"/>
      <c r="P453" s="324"/>
      <c r="Q453" s="332"/>
      <c r="R453" s="332"/>
      <c r="S453" s="128" t="s">
        <v>315</v>
      </c>
      <c r="T453" s="129">
        <f t="shared" si="2064"/>
        <v>1</v>
      </c>
      <c r="U453" s="325"/>
      <c r="V453" s="325"/>
      <c r="W453" s="203" t="s">
        <v>1974</v>
      </c>
      <c r="X453" s="324"/>
      <c r="Y453" s="329"/>
      <c r="Z453" s="206">
        <f t="shared" si="2069"/>
        <v>2</v>
      </c>
      <c r="AA453" s="203" t="s">
        <v>319</v>
      </c>
      <c r="AB453" s="203"/>
      <c r="AC453" s="329"/>
      <c r="AD453" s="325"/>
      <c r="AE453" s="202">
        <f t="shared" si="2072"/>
        <v>1</v>
      </c>
      <c r="AF453" s="203" t="s">
        <v>295</v>
      </c>
      <c r="AG453" s="203" t="s">
        <v>1989</v>
      </c>
      <c r="AH453" s="329"/>
      <c r="AI453" s="325"/>
      <c r="AJ453" s="202">
        <f t="shared" si="2075"/>
        <v>1</v>
      </c>
      <c r="AK453" s="203" t="s">
        <v>292</v>
      </c>
      <c r="AL453" s="203" t="s">
        <v>303</v>
      </c>
      <c r="AM453" s="329"/>
      <c r="AN453" s="325"/>
      <c r="AO453" s="202">
        <f t="shared" si="1890"/>
        <v>1</v>
      </c>
      <c r="AP453" s="203" t="s">
        <v>614</v>
      </c>
      <c r="AQ453" s="325"/>
      <c r="AR453" s="325"/>
      <c r="AS453" s="327"/>
      <c r="AT453" s="327"/>
      <c r="AU453" s="336"/>
      <c r="AV453" s="336"/>
      <c r="AW453" s="203" t="s">
        <v>90</v>
      </c>
      <c r="AX453" s="203" t="s">
        <v>2010</v>
      </c>
      <c r="AY453" s="131">
        <v>45291</v>
      </c>
      <c r="AZ453" s="131"/>
      <c r="BA453" s="207"/>
      <c r="BB453" s="145"/>
      <c r="BC453" s="145"/>
      <c r="BD453" s="145"/>
      <c r="BE453" s="145"/>
      <c r="BF453" s="145"/>
      <c r="BG453" s="145"/>
      <c r="BH453" s="145"/>
    </row>
    <row r="454" spans="1:60" ht="63.75" hidden="1" customHeight="1" x14ac:dyDescent="0.2">
      <c r="A454" s="324"/>
      <c r="B454" s="324"/>
      <c r="C454" s="325"/>
      <c r="D454" s="336"/>
      <c r="E454" s="325"/>
      <c r="F454" s="324"/>
      <c r="G454" s="203" t="s">
        <v>260</v>
      </c>
      <c r="H454" s="203" t="s">
        <v>37</v>
      </c>
      <c r="I454" s="203" t="s">
        <v>1939</v>
      </c>
      <c r="J454" s="324"/>
      <c r="K454" s="324"/>
      <c r="L454" s="324"/>
      <c r="M454" s="324"/>
      <c r="N454" s="324"/>
      <c r="O454" s="332"/>
      <c r="P454" s="324"/>
      <c r="Q454" s="332"/>
      <c r="R454" s="332"/>
      <c r="S454" s="128" t="s">
        <v>315</v>
      </c>
      <c r="T454" s="129">
        <f t="shared" si="2064"/>
        <v>1</v>
      </c>
      <c r="U454" s="325"/>
      <c r="V454" s="325"/>
      <c r="W454" s="203" t="s">
        <v>1975</v>
      </c>
      <c r="X454" s="324"/>
      <c r="Y454" s="329"/>
      <c r="Z454" s="206">
        <f t="shared" si="2069"/>
        <v>4</v>
      </c>
      <c r="AA454" s="203" t="s">
        <v>318</v>
      </c>
      <c r="AB454" s="203"/>
      <c r="AC454" s="329"/>
      <c r="AD454" s="325"/>
      <c r="AE454" s="202">
        <f t="shared" si="2072"/>
        <v>1</v>
      </c>
      <c r="AF454" s="203" t="s">
        <v>295</v>
      </c>
      <c r="AG454" s="203" t="s">
        <v>1988</v>
      </c>
      <c r="AH454" s="329"/>
      <c r="AI454" s="325"/>
      <c r="AJ454" s="202">
        <f t="shared" si="2075"/>
        <v>1</v>
      </c>
      <c r="AK454" s="203" t="s">
        <v>292</v>
      </c>
      <c r="AL454" s="203" t="s">
        <v>300</v>
      </c>
      <c r="AM454" s="329"/>
      <c r="AN454" s="325"/>
      <c r="AO454" s="202">
        <f t="shared" si="1890"/>
        <v>4</v>
      </c>
      <c r="AP454" s="203" t="s">
        <v>613</v>
      </c>
      <c r="AQ454" s="325"/>
      <c r="AR454" s="325"/>
      <c r="AS454" s="327"/>
      <c r="AT454" s="327"/>
      <c r="AU454" s="336"/>
      <c r="AV454" s="336"/>
      <c r="AW454" s="203" t="s">
        <v>90</v>
      </c>
      <c r="AX454" s="203" t="s">
        <v>2011</v>
      </c>
      <c r="AY454" s="131">
        <v>45291</v>
      </c>
      <c r="AZ454" s="131"/>
      <c r="BA454" s="207"/>
      <c r="BB454" s="145"/>
      <c r="BC454" s="145"/>
      <c r="BD454" s="145"/>
      <c r="BE454" s="145"/>
      <c r="BF454" s="145"/>
      <c r="BG454" s="145"/>
      <c r="BH454" s="145"/>
    </row>
    <row r="455" spans="1:60" ht="63.75" hidden="1" customHeight="1" x14ac:dyDescent="0.2">
      <c r="A455" s="324">
        <v>149</v>
      </c>
      <c r="B455" s="324" t="s">
        <v>178</v>
      </c>
      <c r="C455" s="325" t="str">
        <f>+VLOOKUP(B455,$A$568:$B$606,2,0)</f>
        <v>WILSON ARENAS VALENCIA</v>
      </c>
      <c r="D455" s="336" t="s">
        <v>152</v>
      </c>
      <c r="E455" s="325"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324" t="s">
        <v>265</v>
      </c>
      <c r="G455" s="203" t="s">
        <v>260</v>
      </c>
      <c r="H455" s="203" t="s">
        <v>37</v>
      </c>
      <c r="I455" s="128" t="s">
        <v>1940</v>
      </c>
      <c r="J455" s="324" t="s">
        <v>108</v>
      </c>
      <c r="K455" s="324" t="s">
        <v>1957</v>
      </c>
      <c r="L455" s="324" t="s">
        <v>1958</v>
      </c>
      <c r="M455" s="324" t="s">
        <v>1959</v>
      </c>
      <c r="N455" s="324" t="s">
        <v>147</v>
      </c>
      <c r="O455" s="332">
        <f t="shared" ref="O455" si="2167">IF(N455="ALTA",5,IF(N455="MEDIO ALTA",4,IF(N455="MEDIA",3,IF(N455="MEDIO BAJA",2,IF(N455="BAJA",1,0)))))</f>
        <v>2</v>
      </c>
      <c r="P455" s="324" t="s">
        <v>209</v>
      </c>
      <c r="Q455" s="332">
        <f t="shared" ref="Q455" si="2168">IF(P455="ALTO",5,IF(P455="MEDIO-ALTO",4,IF(P455="MEDIO",3,IF(P455="MEDIO-BAJO",2,IF(P455="BAJO",1,0)))))</f>
        <v>4</v>
      </c>
      <c r="R455" s="332">
        <f t="shared" ref="R455" si="2169">Q455*O455</f>
        <v>8</v>
      </c>
      <c r="S455" s="128" t="s">
        <v>315</v>
      </c>
      <c r="T455" s="129">
        <f t="shared" si="2064"/>
        <v>1</v>
      </c>
      <c r="U455" s="325">
        <f t="shared" ref="U455" si="2170">ROUND(AVERAGEIF(T455:T457,"&gt;0"),0)</f>
        <v>1</v>
      </c>
      <c r="V455" s="325">
        <f t="shared" ref="V455" si="2171">U455*0.6</f>
        <v>0.6</v>
      </c>
      <c r="W455" s="203" t="s">
        <v>1973</v>
      </c>
      <c r="X455" s="324">
        <f t="shared" ref="X455" si="2172">IF(S455="No_existen",5*$X$10,Y455*$X$10)</f>
        <v>0.2</v>
      </c>
      <c r="Y455" s="329">
        <f t="shared" ref="Y455" si="2173">ROUND(AVERAGEIF(Z455:Z457,"&gt;0"),0)</f>
        <v>4</v>
      </c>
      <c r="Z455" s="206">
        <f t="shared" si="2069"/>
        <v>4</v>
      </c>
      <c r="AA455" s="203" t="s">
        <v>318</v>
      </c>
      <c r="AB455" s="203"/>
      <c r="AC455" s="329">
        <f t="shared" ref="AC455" si="2174">IF(S455="No_existen",5*$AC$10,AD455*$AC$10)</f>
        <v>0.15</v>
      </c>
      <c r="AD455" s="325">
        <f t="shared" ref="AD455" si="2175">ROUND(AVERAGEIF(AE455:AE457,"&gt;0"),0)</f>
        <v>1</v>
      </c>
      <c r="AE455" s="202">
        <f t="shared" si="2072"/>
        <v>1</v>
      </c>
      <c r="AF455" s="203" t="s">
        <v>295</v>
      </c>
      <c r="AG455" s="203" t="s">
        <v>1988</v>
      </c>
      <c r="AH455" s="329">
        <f t="shared" ref="AH455" si="2176">IF(S455="No_existen",5*$AH$10,AI455*$AH$10)</f>
        <v>0.1</v>
      </c>
      <c r="AI455" s="325">
        <f t="shared" ref="AI455" si="2177">ROUND(AVERAGEIF(AJ455:AJ457,"&gt;0"),0)</f>
        <v>1</v>
      </c>
      <c r="AJ455" s="202">
        <f t="shared" si="2075"/>
        <v>1</v>
      </c>
      <c r="AK455" s="203" t="s">
        <v>292</v>
      </c>
      <c r="AL455" s="203" t="s">
        <v>301</v>
      </c>
      <c r="AM455" s="329">
        <f t="shared" ref="AM455" si="2178">IF(S455="No_existen",5*$AM$10,AN455*$AM$10)</f>
        <v>0.4</v>
      </c>
      <c r="AN455" s="325">
        <f t="shared" ref="AN455" si="2179">ROUND(AVERAGEIF(AO455:AO457,"&gt;0"),0)</f>
        <v>4</v>
      </c>
      <c r="AO455" s="202">
        <f t="shared" si="1890"/>
        <v>4</v>
      </c>
      <c r="AP455" s="203" t="s">
        <v>613</v>
      </c>
      <c r="AQ455" s="325">
        <f t="shared" ref="AQ455" si="2180">ROUND(AVERAGE(U455,Y455,AD455,AI455,AN455),0)</f>
        <v>2</v>
      </c>
      <c r="AR455" s="325" t="str">
        <f t="shared" ref="AR455" si="2181">IF(AQ455&lt;1.5,"FUERTE",IF(AND(AQ455&gt;=1.5,AQ455&lt;2.5),"ACEPTABLE",IF(AQ455&gt;=5,"INEXISTENTE","DÉBIL")))</f>
        <v>ACEPTABLE</v>
      </c>
      <c r="AS455" s="327">
        <f t="shared" ref="AS455" si="2182">IF(R455=0,0,ROUND((R455*AQ455),0))</f>
        <v>16</v>
      </c>
      <c r="AT455" s="327" t="str">
        <f t="shared" ref="AT455" si="2183">IF(AS455&gt;=36,"GRAVE", IF(AS455&lt;=10, "LEVE", "MODERADO"))</f>
        <v>MODERADO</v>
      </c>
      <c r="AU455" s="336" t="s">
        <v>2001</v>
      </c>
      <c r="AV455" s="336"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324"/>
      <c r="B456" s="324"/>
      <c r="C456" s="325"/>
      <c r="D456" s="336"/>
      <c r="E456" s="325"/>
      <c r="F456" s="324"/>
      <c r="G456" s="203" t="s">
        <v>260</v>
      </c>
      <c r="H456" s="203" t="s">
        <v>226</v>
      </c>
      <c r="I456" s="128" t="s">
        <v>1941</v>
      </c>
      <c r="J456" s="324"/>
      <c r="K456" s="324"/>
      <c r="L456" s="324"/>
      <c r="M456" s="324"/>
      <c r="N456" s="324"/>
      <c r="O456" s="332"/>
      <c r="P456" s="324"/>
      <c r="Q456" s="332"/>
      <c r="R456" s="332"/>
      <c r="S456" s="128" t="s">
        <v>315</v>
      </c>
      <c r="T456" s="129">
        <f t="shared" si="2064"/>
        <v>1</v>
      </c>
      <c r="U456" s="325"/>
      <c r="V456" s="325"/>
      <c r="W456" s="203" t="s">
        <v>1976</v>
      </c>
      <c r="X456" s="324"/>
      <c r="Y456" s="329"/>
      <c r="Z456" s="206">
        <f t="shared" si="2069"/>
        <v>4</v>
      </c>
      <c r="AA456" s="203" t="s">
        <v>318</v>
      </c>
      <c r="AB456" s="203"/>
      <c r="AC456" s="329"/>
      <c r="AD456" s="325"/>
      <c r="AE456" s="202">
        <f t="shared" si="2072"/>
        <v>1</v>
      </c>
      <c r="AF456" s="203" t="s">
        <v>295</v>
      </c>
      <c r="AG456" s="203" t="s">
        <v>1990</v>
      </c>
      <c r="AH456" s="329"/>
      <c r="AI456" s="325"/>
      <c r="AJ456" s="202">
        <f t="shared" si="2075"/>
        <v>1</v>
      </c>
      <c r="AK456" s="203" t="s">
        <v>292</v>
      </c>
      <c r="AL456" s="203" t="s">
        <v>301</v>
      </c>
      <c r="AM456" s="329"/>
      <c r="AN456" s="325"/>
      <c r="AO456" s="202">
        <f t="shared" si="1890"/>
        <v>4</v>
      </c>
      <c r="AP456" s="203" t="s">
        <v>613</v>
      </c>
      <c r="AQ456" s="325"/>
      <c r="AR456" s="325"/>
      <c r="AS456" s="327"/>
      <c r="AT456" s="327"/>
      <c r="AU456" s="336"/>
      <c r="AV456" s="336"/>
      <c r="AW456" s="203" t="s">
        <v>93</v>
      </c>
      <c r="AX456" s="203" t="s">
        <v>2013</v>
      </c>
      <c r="AY456" s="131">
        <v>45291</v>
      </c>
      <c r="AZ456" s="131"/>
      <c r="BA456" s="207"/>
      <c r="BB456" s="145"/>
      <c r="BC456" s="145"/>
      <c r="BD456" s="145"/>
      <c r="BE456" s="145"/>
      <c r="BF456" s="145"/>
      <c r="BG456" s="145"/>
      <c r="BH456" s="145"/>
    </row>
    <row r="457" spans="1:60" ht="63.75" hidden="1" customHeight="1" x14ac:dyDescent="0.2">
      <c r="A457" s="324"/>
      <c r="B457" s="324"/>
      <c r="C457" s="325"/>
      <c r="D457" s="336"/>
      <c r="E457" s="325"/>
      <c r="F457" s="324"/>
      <c r="G457" s="203"/>
      <c r="H457" s="203"/>
      <c r="I457" s="127"/>
      <c r="J457" s="324"/>
      <c r="K457" s="324"/>
      <c r="L457" s="324"/>
      <c r="M457" s="324"/>
      <c r="N457" s="324"/>
      <c r="O457" s="332"/>
      <c r="P457" s="324"/>
      <c r="Q457" s="332"/>
      <c r="R457" s="332"/>
      <c r="S457" s="128"/>
      <c r="T457" s="129">
        <f t="shared" si="2064"/>
        <v>0</v>
      </c>
      <c r="U457" s="325"/>
      <c r="V457" s="325"/>
      <c r="W457" s="203"/>
      <c r="X457" s="324"/>
      <c r="Y457" s="329"/>
      <c r="Z457" s="206">
        <f t="shared" si="2069"/>
        <v>0</v>
      </c>
      <c r="AA457" s="203"/>
      <c r="AB457" s="203"/>
      <c r="AC457" s="329"/>
      <c r="AD457" s="325"/>
      <c r="AE457" s="202">
        <f t="shared" si="2072"/>
        <v>0</v>
      </c>
      <c r="AF457" s="203"/>
      <c r="AG457" s="203"/>
      <c r="AH457" s="329"/>
      <c r="AI457" s="325"/>
      <c r="AJ457" s="202">
        <f t="shared" si="2075"/>
        <v>0</v>
      </c>
      <c r="AK457" s="203"/>
      <c r="AL457" s="203"/>
      <c r="AM457" s="329"/>
      <c r="AN457" s="325"/>
      <c r="AO457" s="202">
        <f t="shared" si="1890"/>
        <v>0</v>
      </c>
      <c r="AP457" s="203"/>
      <c r="AQ457" s="325"/>
      <c r="AR457" s="325"/>
      <c r="AS457" s="327"/>
      <c r="AT457" s="327"/>
      <c r="AU457" s="336"/>
      <c r="AV457" s="336"/>
      <c r="AW457" s="203"/>
      <c r="AX457" s="203"/>
      <c r="AY457" s="130"/>
      <c r="AZ457" s="131"/>
      <c r="BA457" s="207"/>
      <c r="BB457" s="145"/>
      <c r="BC457" s="145"/>
      <c r="BD457" s="145"/>
      <c r="BE457" s="145"/>
      <c r="BF457" s="145"/>
      <c r="BG457" s="145"/>
      <c r="BH457" s="145"/>
    </row>
    <row r="458" spans="1:60" ht="63.75" hidden="1" customHeight="1" x14ac:dyDescent="0.2">
      <c r="A458" s="324">
        <v>150</v>
      </c>
      <c r="B458" s="324" t="s">
        <v>178</v>
      </c>
      <c r="C458" s="325" t="str">
        <f>+VLOOKUP(B458,$A$568:$B$606,2,0)</f>
        <v>WILSON ARENAS VALENCIA</v>
      </c>
      <c r="D458" s="336" t="s">
        <v>150</v>
      </c>
      <c r="E458" s="325"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324" t="s">
        <v>265</v>
      </c>
      <c r="G458" s="203" t="s">
        <v>261</v>
      </c>
      <c r="H458" s="203" t="s">
        <v>41</v>
      </c>
      <c r="I458" s="127" t="s">
        <v>1942</v>
      </c>
      <c r="J458" s="324" t="s">
        <v>105</v>
      </c>
      <c r="K458" s="337" t="s">
        <v>1960</v>
      </c>
      <c r="L458" s="337" t="s">
        <v>1961</v>
      </c>
      <c r="M458" s="337" t="s">
        <v>1962</v>
      </c>
      <c r="N458" s="324" t="s">
        <v>127</v>
      </c>
      <c r="O458" s="332">
        <f t="shared" ref="O458" si="2184">IF(N458="ALTA",5,IF(N458="MEDIO ALTA",4,IF(N458="MEDIA",3,IF(N458="MEDIO BAJA",2,IF(N458="BAJA",1,0)))))</f>
        <v>1</v>
      </c>
      <c r="P458" s="324" t="s">
        <v>140</v>
      </c>
      <c r="Q458" s="332">
        <f t="shared" ref="Q458" si="2185">IF(P458="ALTO",5,IF(P458="MEDIO-ALTO",4,IF(P458="MEDIO",3,IF(P458="MEDIO-BAJO",2,IF(P458="BAJO",1,0)))))</f>
        <v>3</v>
      </c>
      <c r="R458" s="332">
        <f t="shared" ref="R458" si="2186">Q458*O458</f>
        <v>3</v>
      </c>
      <c r="S458" s="128" t="s">
        <v>315</v>
      </c>
      <c r="T458" s="129">
        <f t="shared" si="2064"/>
        <v>1</v>
      </c>
      <c r="U458" s="325">
        <f t="shared" ref="U458" si="2187">ROUND(AVERAGEIF(T458:T460,"&gt;0"),0)</f>
        <v>1</v>
      </c>
      <c r="V458" s="325">
        <f t="shared" ref="V458" si="2188">U458*0.6</f>
        <v>0.6</v>
      </c>
      <c r="W458" s="203" t="s">
        <v>1977</v>
      </c>
      <c r="X458" s="324">
        <f t="shared" ref="X458" si="2189">IF(S458="No_existen",5*$X$10,Y458*$X$10)</f>
        <v>0.2</v>
      </c>
      <c r="Y458" s="329">
        <f t="shared" ref="Y458" si="2190">ROUND(AVERAGEIF(Z458:Z460,"&gt;0"),0)</f>
        <v>4</v>
      </c>
      <c r="Z458" s="206">
        <f t="shared" si="2069"/>
        <v>4</v>
      </c>
      <c r="AA458" s="203" t="s">
        <v>318</v>
      </c>
      <c r="AB458" s="203"/>
      <c r="AC458" s="329">
        <f t="shared" ref="AC458" si="2191">IF(S458="No_existen",5*$AC$10,AD458*$AC$10)</f>
        <v>0.15</v>
      </c>
      <c r="AD458" s="325">
        <f t="shared" ref="AD458" si="2192">ROUND(AVERAGEIF(AE458:AE460,"&gt;0"),0)</f>
        <v>1</v>
      </c>
      <c r="AE458" s="202">
        <f t="shared" si="2072"/>
        <v>1</v>
      </c>
      <c r="AF458" s="203" t="s">
        <v>295</v>
      </c>
      <c r="AG458" s="203" t="s">
        <v>1991</v>
      </c>
      <c r="AH458" s="329">
        <f t="shared" ref="AH458" si="2193">IF(S458="No_existen",5*$AH$10,AI458*$AH$10)</f>
        <v>0.1</v>
      </c>
      <c r="AI458" s="325">
        <f t="shared" ref="AI458" si="2194">ROUND(AVERAGEIF(AJ458:AJ460,"&gt;0"),0)</f>
        <v>1</v>
      </c>
      <c r="AJ458" s="202">
        <f t="shared" si="2075"/>
        <v>1</v>
      </c>
      <c r="AK458" s="203" t="s">
        <v>292</v>
      </c>
      <c r="AL458" s="203" t="s">
        <v>306</v>
      </c>
      <c r="AM458" s="329">
        <f t="shared" ref="AM458" si="2195">IF(S458="No_existen",5*$AM$10,AN458*$AM$10)</f>
        <v>0.1</v>
      </c>
      <c r="AN458" s="325">
        <f t="shared" ref="AN458" si="2196">ROUND(AVERAGEIF(AO458:AO460,"&gt;0"),0)</f>
        <v>1</v>
      </c>
      <c r="AO458" s="202">
        <f t="shared" si="1890"/>
        <v>1</v>
      </c>
      <c r="AP458" s="203" t="s">
        <v>614</v>
      </c>
      <c r="AQ458" s="325">
        <f t="shared" ref="AQ458" si="2197">ROUND(AVERAGE(U458,Y458,AD458,AI458,AN458),0)</f>
        <v>2</v>
      </c>
      <c r="AR458" s="325" t="str">
        <f t="shared" ref="AR458" si="2198">IF(AQ458&lt;1.5,"FUERTE",IF(AND(AQ458&gt;=1.5,AQ458&lt;2.5),"ACEPTABLE",IF(AQ458&gt;=5,"INEXISTENTE","DÉBIL")))</f>
        <v>ACEPTABLE</v>
      </c>
      <c r="AS458" s="327">
        <f t="shared" ref="AS458" si="2199">IF(R458=0,0,ROUND((R458*AQ458),0))</f>
        <v>6</v>
      </c>
      <c r="AT458" s="327" t="str">
        <f t="shared" ref="AT458" si="2200">IF(AS458&gt;=36,"GRAVE", IF(AS458&lt;=10, "LEVE", "MODERADO"))</f>
        <v>LEVE</v>
      </c>
      <c r="AU458" s="337" t="s">
        <v>2003</v>
      </c>
      <c r="AV458" s="344">
        <v>0</v>
      </c>
      <c r="AW458" s="203" t="s">
        <v>89</v>
      </c>
      <c r="AX458" s="203"/>
      <c r="AY458" s="130"/>
      <c r="AZ458" s="131"/>
      <c r="BA458" s="207"/>
      <c r="BB458" s="145"/>
      <c r="BC458" s="145"/>
      <c r="BD458" s="145"/>
      <c r="BE458" s="145"/>
      <c r="BF458" s="145"/>
      <c r="BG458" s="145"/>
      <c r="BH458" s="145"/>
    </row>
    <row r="459" spans="1:60" ht="63.75" hidden="1" customHeight="1" x14ac:dyDescent="0.2">
      <c r="A459" s="324"/>
      <c r="B459" s="324"/>
      <c r="C459" s="325"/>
      <c r="D459" s="336"/>
      <c r="E459" s="325"/>
      <c r="F459" s="324"/>
      <c r="G459" s="203" t="s">
        <v>260</v>
      </c>
      <c r="H459" s="203" t="s">
        <v>34</v>
      </c>
      <c r="I459" s="127" t="s">
        <v>1943</v>
      </c>
      <c r="J459" s="324"/>
      <c r="K459" s="337"/>
      <c r="L459" s="337"/>
      <c r="M459" s="337"/>
      <c r="N459" s="324"/>
      <c r="O459" s="332"/>
      <c r="P459" s="324"/>
      <c r="Q459" s="332"/>
      <c r="R459" s="332"/>
      <c r="S459" s="128" t="s">
        <v>315</v>
      </c>
      <c r="T459" s="129">
        <f t="shared" si="2064"/>
        <v>1</v>
      </c>
      <c r="U459" s="325"/>
      <c r="V459" s="325"/>
      <c r="W459" s="203" t="s">
        <v>1978</v>
      </c>
      <c r="X459" s="324"/>
      <c r="Y459" s="329"/>
      <c r="Z459" s="206">
        <f t="shared" si="2069"/>
        <v>4</v>
      </c>
      <c r="AA459" s="203" t="s">
        <v>318</v>
      </c>
      <c r="AB459" s="203"/>
      <c r="AC459" s="329"/>
      <c r="AD459" s="325"/>
      <c r="AE459" s="202">
        <f t="shared" si="2072"/>
        <v>1</v>
      </c>
      <c r="AF459" s="203" t="s">
        <v>295</v>
      </c>
      <c r="AG459" s="203" t="s">
        <v>1992</v>
      </c>
      <c r="AH459" s="329"/>
      <c r="AI459" s="325"/>
      <c r="AJ459" s="202">
        <f t="shared" si="2075"/>
        <v>1</v>
      </c>
      <c r="AK459" s="203" t="s">
        <v>292</v>
      </c>
      <c r="AL459" s="203" t="s">
        <v>304</v>
      </c>
      <c r="AM459" s="329"/>
      <c r="AN459" s="325"/>
      <c r="AO459" s="202">
        <f t="shared" si="1890"/>
        <v>1</v>
      </c>
      <c r="AP459" s="203" t="s">
        <v>614</v>
      </c>
      <c r="AQ459" s="325"/>
      <c r="AR459" s="325"/>
      <c r="AS459" s="327"/>
      <c r="AT459" s="327"/>
      <c r="AU459" s="337"/>
      <c r="AV459" s="344"/>
      <c r="AW459" s="203" t="s">
        <v>89</v>
      </c>
      <c r="AX459" s="203"/>
      <c r="AY459" s="130"/>
      <c r="AZ459" s="131"/>
      <c r="BA459" s="207"/>
      <c r="BB459" s="145"/>
      <c r="BC459" s="145"/>
      <c r="BD459" s="145"/>
      <c r="BE459" s="145"/>
      <c r="BF459" s="145"/>
      <c r="BG459" s="145"/>
      <c r="BH459" s="145"/>
    </row>
    <row r="460" spans="1:60" ht="63.75" hidden="1" customHeight="1" x14ac:dyDescent="0.2">
      <c r="A460" s="324"/>
      <c r="B460" s="324"/>
      <c r="C460" s="325"/>
      <c r="D460" s="336"/>
      <c r="E460" s="325"/>
      <c r="F460" s="324"/>
      <c r="G460" s="203" t="s">
        <v>260</v>
      </c>
      <c r="H460" s="203" t="s">
        <v>35</v>
      </c>
      <c r="I460" s="128" t="s">
        <v>1944</v>
      </c>
      <c r="J460" s="324"/>
      <c r="K460" s="337"/>
      <c r="L460" s="337"/>
      <c r="M460" s="337"/>
      <c r="N460" s="324"/>
      <c r="O460" s="332"/>
      <c r="P460" s="324"/>
      <c r="Q460" s="332"/>
      <c r="R460" s="332"/>
      <c r="S460" s="128" t="s">
        <v>315</v>
      </c>
      <c r="T460" s="129">
        <f t="shared" si="2064"/>
        <v>1</v>
      </c>
      <c r="U460" s="325"/>
      <c r="V460" s="325"/>
      <c r="W460" s="203" t="s">
        <v>1979</v>
      </c>
      <c r="X460" s="324"/>
      <c r="Y460" s="329"/>
      <c r="Z460" s="206">
        <f t="shared" si="2069"/>
        <v>4</v>
      </c>
      <c r="AA460" s="203" t="s">
        <v>318</v>
      </c>
      <c r="AB460" s="203"/>
      <c r="AC460" s="329"/>
      <c r="AD460" s="325"/>
      <c r="AE460" s="202">
        <f t="shared" si="2072"/>
        <v>1</v>
      </c>
      <c r="AF460" s="203" t="s">
        <v>295</v>
      </c>
      <c r="AG460" s="203" t="s">
        <v>1993</v>
      </c>
      <c r="AH460" s="329"/>
      <c r="AI460" s="325"/>
      <c r="AJ460" s="202">
        <f t="shared" si="2075"/>
        <v>1</v>
      </c>
      <c r="AK460" s="203" t="s">
        <v>292</v>
      </c>
      <c r="AL460" s="203" t="s">
        <v>303</v>
      </c>
      <c r="AM460" s="329"/>
      <c r="AN460" s="325"/>
      <c r="AO460" s="202">
        <f t="shared" si="1890"/>
        <v>1</v>
      </c>
      <c r="AP460" s="203" t="s">
        <v>614</v>
      </c>
      <c r="AQ460" s="325"/>
      <c r="AR460" s="325"/>
      <c r="AS460" s="327"/>
      <c r="AT460" s="327"/>
      <c r="AU460" s="337"/>
      <c r="AV460" s="344"/>
      <c r="AW460" s="203" t="s">
        <v>89</v>
      </c>
      <c r="AX460" s="203"/>
      <c r="AY460" s="130"/>
      <c r="AZ460" s="131"/>
      <c r="BA460" s="207"/>
      <c r="BB460" s="145"/>
      <c r="BC460" s="145"/>
      <c r="BD460" s="145"/>
      <c r="BE460" s="145"/>
      <c r="BF460" s="145"/>
      <c r="BG460" s="145"/>
      <c r="BH460" s="145"/>
    </row>
    <row r="461" spans="1:60" ht="63.75" hidden="1" customHeight="1" x14ac:dyDescent="0.2">
      <c r="A461" s="324">
        <v>151</v>
      </c>
      <c r="B461" s="324" t="s">
        <v>178</v>
      </c>
      <c r="C461" s="325" t="str">
        <f>+VLOOKUP(B461,$A$568:$B$606,2,0)</f>
        <v>WILSON ARENAS VALENCIA</v>
      </c>
      <c r="D461" s="336" t="s">
        <v>161</v>
      </c>
      <c r="E461" s="325"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324" t="s">
        <v>265</v>
      </c>
      <c r="G461" s="203" t="s">
        <v>260</v>
      </c>
      <c r="H461" s="203" t="s">
        <v>36</v>
      </c>
      <c r="I461" s="128" t="s">
        <v>1945</v>
      </c>
      <c r="J461" s="324" t="s">
        <v>109</v>
      </c>
      <c r="K461" s="324" t="s">
        <v>1963</v>
      </c>
      <c r="L461" s="324" t="s">
        <v>1963</v>
      </c>
      <c r="M461" s="324" t="s">
        <v>1964</v>
      </c>
      <c r="N461" s="324" t="s">
        <v>127</v>
      </c>
      <c r="O461" s="332">
        <f t="shared" ref="O461" si="2201">IF(N461="ALTA",5,IF(N461="MEDIO ALTA",4,IF(N461="MEDIA",3,IF(N461="MEDIO BAJA",2,IF(N461="BAJA",1,0)))))</f>
        <v>1</v>
      </c>
      <c r="P461" s="324" t="s">
        <v>141</v>
      </c>
      <c r="Q461" s="332">
        <f t="shared" ref="Q461" si="2202">IF(P461="ALTO",5,IF(P461="MEDIO-ALTO",4,IF(P461="MEDIO",3,IF(P461="MEDIO-BAJO",2,IF(P461="BAJO",1,0)))))</f>
        <v>1</v>
      </c>
      <c r="R461" s="332">
        <f t="shared" ref="R461" si="2203">Q461*O461</f>
        <v>1</v>
      </c>
      <c r="S461" s="128" t="s">
        <v>315</v>
      </c>
      <c r="T461" s="129">
        <f t="shared" si="2064"/>
        <v>1</v>
      </c>
      <c r="U461" s="325">
        <f t="shared" ref="U461" si="2204">ROUND(AVERAGEIF(T461:T463,"&gt;0"),0)</f>
        <v>1</v>
      </c>
      <c r="V461" s="325">
        <f t="shared" ref="V461" si="2205">U461*0.6</f>
        <v>0.6</v>
      </c>
      <c r="W461" s="203" t="s">
        <v>1980</v>
      </c>
      <c r="X461" s="324">
        <f t="shared" ref="X461" si="2206">IF(S461="No_existen",5*$X$10,Y461*$X$10)</f>
        <v>0.2</v>
      </c>
      <c r="Y461" s="329">
        <f t="shared" ref="Y461" si="2207">ROUND(AVERAGEIF(Z461:Z463,"&gt;0"),0)</f>
        <v>4</v>
      </c>
      <c r="Z461" s="206">
        <f t="shared" si="2069"/>
        <v>4</v>
      </c>
      <c r="AA461" s="203" t="s">
        <v>318</v>
      </c>
      <c r="AB461" s="203"/>
      <c r="AC461" s="329">
        <f t="shared" ref="AC461" si="2208">IF(S461="No_existen",5*$AC$10,AD461*$AC$10)</f>
        <v>0.15</v>
      </c>
      <c r="AD461" s="325">
        <f t="shared" ref="AD461" si="2209">ROUND(AVERAGEIF(AE461:AE463,"&gt;0"),0)</f>
        <v>1</v>
      </c>
      <c r="AE461" s="202">
        <f t="shared" si="2072"/>
        <v>1</v>
      </c>
      <c r="AF461" s="203" t="s">
        <v>295</v>
      </c>
      <c r="AG461" s="203" t="s">
        <v>1994</v>
      </c>
      <c r="AH461" s="329">
        <f t="shared" ref="AH461" si="2210">IF(S461="No_existen",5*$AH$10,AI461*$AH$10)</f>
        <v>0.1</v>
      </c>
      <c r="AI461" s="325">
        <f t="shared" ref="AI461" si="2211">ROUND(AVERAGEIF(AJ461:AJ463,"&gt;0"),0)</f>
        <v>1</v>
      </c>
      <c r="AJ461" s="202">
        <f t="shared" si="2075"/>
        <v>1</v>
      </c>
      <c r="AK461" s="203" t="s">
        <v>292</v>
      </c>
      <c r="AL461" s="203" t="s">
        <v>299</v>
      </c>
      <c r="AM461" s="329">
        <f t="shared" ref="AM461" si="2212">IF(S461="No_existen",5*$AM$10,AN461*$AM$10)</f>
        <v>0.1</v>
      </c>
      <c r="AN461" s="325">
        <f t="shared" ref="AN461" si="2213">ROUND(AVERAGEIF(AO461:AO463,"&gt;0"),0)</f>
        <v>1</v>
      </c>
      <c r="AO461" s="202">
        <f t="shared" si="1890"/>
        <v>1</v>
      </c>
      <c r="AP461" s="203" t="s">
        <v>614</v>
      </c>
      <c r="AQ461" s="325">
        <f t="shared" ref="AQ461" si="2214">ROUND(AVERAGE(U461,Y461,AD461,AI461,AN461),0)</f>
        <v>2</v>
      </c>
      <c r="AR461" s="325" t="str">
        <f t="shared" ref="AR461" si="2215">IF(AQ461&lt;1.5,"FUERTE",IF(AND(AQ461&gt;=1.5,AQ461&lt;2.5),"ACEPTABLE",IF(AQ461&gt;=5,"INEXISTENTE","DÉBIL")))</f>
        <v>ACEPTABLE</v>
      </c>
      <c r="AS461" s="327">
        <f t="shared" ref="AS461" si="2216">IF(R461=0,0,ROUND((R461*AQ461),0))</f>
        <v>2</v>
      </c>
      <c r="AT461" s="327" t="str">
        <f t="shared" ref="AT461" si="2217">IF(AS461&gt;=36,"GRAVE", IF(AS461&lt;=10, "LEVE", "MODERADO"))</f>
        <v>LEVE</v>
      </c>
      <c r="AU461" s="334" t="s">
        <v>2004</v>
      </c>
      <c r="AV461" s="335">
        <v>0</v>
      </c>
      <c r="AW461" s="203" t="s">
        <v>89</v>
      </c>
      <c r="AX461" s="203"/>
      <c r="AY461" s="130"/>
      <c r="AZ461" s="131"/>
      <c r="BA461" s="207"/>
      <c r="BB461" s="145"/>
      <c r="BC461" s="145"/>
      <c r="BD461" s="145"/>
      <c r="BE461" s="145"/>
      <c r="BF461" s="145"/>
      <c r="BG461" s="145"/>
      <c r="BH461" s="145"/>
    </row>
    <row r="462" spans="1:60" ht="63.75" hidden="1" customHeight="1" x14ac:dyDescent="0.2">
      <c r="A462" s="324"/>
      <c r="B462" s="324"/>
      <c r="C462" s="325"/>
      <c r="D462" s="336"/>
      <c r="E462" s="325"/>
      <c r="F462" s="324"/>
      <c r="G462" s="203" t="s">
        <v>260</v>
      </c>
      <c r="H462" s="203" t="s">
        <v>36</v>
      </c>
      <c r="I462" s="128" t="s">
        <v>1946</v>
      </c>
      <c r="J462" s="324"/>
      <c r="K462" s="324"/>
      <c r="L462" s="324"/>
      <c r="M462" s="324"/>
      <c r="N462" s="324"/>
      <c r="O462" s="332"/>
      <c r="P462" s="324"/>
      <c r="Q462" s="332"/>
      <c r="R462" s="332"/>
      <c r="S462" s="128" t="s">
        <v>315</v>
      </c>
      <c r="T462" s="129">
        <f t="shared" si="2064"/>
        <v>1</v>
      </c>
      <c r="U462" s="325"/>
      <c r="V462" s="325"/>
      <c r="W462" s="203" t="s">
        <v>1980</v>
      </c>
      <c r="X462" s="324"/>
      <c r="Y462" s="329"/>
      <c r="Z462" s="206">
        <f t="shared" si="2069"/>
        <v>4</v>
      </c>
      <c r="AA462" s="203" t="s">
        <v>318</v>
      </c>
      <c r="AB462" s="203"/>
      <c r="AC462" s="329"/>
      <c r="AD462" s="325"/>
      <c r="AE462" s="202">
        <f t="shared" si="2072"/>
        <v>1</v>
      </c>
      <c r="AF462" s="203" t="s">
        <v>295</v>
      </c>
      <c r="AG462" s="203" t="s">
        <v>1995</v>
      </c>
      <c r="AH462" s="329"/>
      <c r="AI462" s="325"/>
      <c r="AJ462" s="202">
        <f t="shared" si="2075"/>
        <v>1</v>
      </c>
      <c r="AK462" s="203" t="s">
        <v>292</v>
      </c>
      <c r="AL462" s="203" t="s">
        <v>299</v>
      </c>
      <c r="AM462" s="329"/>
      <c r="AN462" s="325"/>
      <c r="AO462" s="202">
        <f t="shared" si="1890"/>
        <v>1</v>
      </c>
      <c r="AP462" s="203" t="s">
        <v>614</v>
      </c>
      <c r="AQ462" s="325"/>
      <c r="AR462" s="325"/>
      <c r="AS462" s="327"/>
      <c r="AT462" s="327"/>
      <c r="AU462" s="334"/>
      <c r="AV462" s="334"/>
      <c r="AW462" s="203" t="s">
        <v>89</v>
      </c>
      <c r="AX462" s="203"/>
      <c r="AY462" s="130"/>
      <c r="AZ462" s="131"/>
      <c r="BA462" s="207"/>
      <c r="BB462" s="145"/>
      <c r="BC462" s="145"/>
      <c r="BD462" s="145"/>
      <c r="BE462" s="145"/>
      <c r="BF462" s="145"/>
      <c r="BG462" s="145"/>
      <c r="BH462" s="145"/>
    </row>
    <row r="463" spans="1:60" ht="63.75" hidden="1" customHeight="1" x14ac:dyDescent="0.2">
      <c r="A463" s="324"/>
      <c r="B463" s="324"/>
      <c r="C463" s="325"/>
      <c r="D463" s="336"/>
      <c r="E463" s="325"/>
      <c r="F463" s="324"/>
      <c r="G463" s="203"/>
      <c r="H463" s="203"/>
      <c r="I463" s="128"/>
      <c r="J463" s="324"/>
      <c r="K463" s="324"/>
      <c r="L463" s="324"/>
      <c r="M463" s="324"/>
      <c r="N463" s="324"/>
      <c r="O463" s="332"/>
      <c r="P463" s="324"/>
      <c r="Q463" s="332"/>
      <c r="R463" s="332"/>
      <c r="S463" s="128"/>
      <c r="T463" s="129">
        <f t="shared" si="2064"/>
        <v>0</v>
      </c>
      <c r="U463" s="325"/>
      <c r="V463" s="325"/>
      <c r="W463" s="203"/>
      <c r="X463" s="324"/>
      <c r="Y463" s="329"/>
      <c r="Z463" s="206">
        <f t="shared" si="2069"/>
        <v>0</v>
      </c>
      <c r="AA463" s="203"/>
      <c r="AB463" s="203"/>
      <c r="AC463" s="329"/>
      <c r="AD463" s="325"/>
      <c r="AE463" s="202">
        <f t="shared" si="2072"/>
        <v>0</v>
      </c>
      <c r="AF463" s="203"/>
      <c r="AG463" s="203"/>
      <c r="AH463" s="329"/>
      <c r="AI463" s="325"/>
      <c r="AJ463" s="202">
        <f t="shared" si="2075"/>
        <v>0</v>
      </c>
      <c r="AK463" s="203"/>
      <c r="AL463" s="203"/>
      <c r="AM463" s="329"/>
      <c r="AN463" s="325"/>
      <c r="AO463" s="202">
        <f t="shared" si="1890"/>
        <v>0</v>
      </c>
      <c r="AP463" s="203"/>
      <c r="AQ463" s="325"/>
      <c r="AR463" s="325"/>
      <c r="AS463" s="327"/>
      <c r="AT463" s="327"/>
      <c r="AU463" s="334"/>
      <c r="AV463" s="334"/>
      <c r="AW463" s="203" t="s">
        <v>89</v>
      </c>
      <c r="AX463" s="203"/>
      <c r="AY463" s="130"/>
      <c r="AZ463" s="131"/>
      <c r="BA463" s="207"/>
      <c r="BB463" s="145"/>
      <c r="BC463" s="145"/>
      <c r="BD463" s="145"/>
      <c r="BE463" s="145"/>
      <c r="BF463" s="145"/>
      <c r="BG463" s="145"/>
      <c r="BH463" s="145"/>
    </row>
    <row r="464" spans="1:60" ht="63.75" hidden="1" customHeight="1" x14ac:dyDescent="0.2">
      <c r="A464" s="324">
        <v>152</v>
      </c>
      <c r="B464" s="324" t="s">
        <v>178</v>
      </c>
      <c r="C464" s="325" t="str">
        <f>+VLOOKUP(B464,$A$568:$B$606,2,0)</f>
        <v>WILSON ARENAS VALENCIA</v>
      </c>
      <c r="D464" s="336" t="s">
        <v>163</v>
      </c>
      <c r="E464" s="325"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324" t="s">
        <v>264</v>
      </c>
      <c r="G464" s="203" t="s">
        <v>260</v>
      </c>
      <c r="H464" s="203" t="s">
        <v>37</v>
      </c>
      <c r="I464" s="128" t="s">
        <v>1947</v>
      </c>
      <c r="J464" s="324" t="s">
        <v>107</v>
      </c>
      <c r="K464" s="324" t="s">
        <v>1965</v>
      </c>
      <c r="L464" s="324" t="s">
        <v>1966</v>
      </c>
      <c r="M464" s="324" t="s">
        <v>1967</v>
      </c>
      <c r="N464" s="324" t="s">
        <v>147</v>
      </c>
      <c r="O464" s="332">
        <f t="shared" ref="O464" si="2218">IF(N464="ALTA",5,IF(N464="MEDIO ALTA",4,IF(N464="MEDIA",3,IF(N464="MEDIO BAJA",2,IF(N464="BAJA",1,0)))))</f>
        <v>2</v>
      </c>
      <c r="P464" s="324" t="s">
        <v>140</v>
      </c>
      <c r="Q464" s="332">
        <f t="shared" ref="Q464" si="2219">IF(P464="ALTO",5,IF(P464="MEDIO-ALTO",4,IF(P464="MEDIO",3,IF(P464="MEDIO-BAJO",2,IF(P464="BAJO",1,0)))))</f>
        <v>3</v>
      </c>
      <c r="R464" s="332">
        <f t="shared" ref="R464" si="2220">Q464*O464</f>
        <v>6</v>
      </c>
      <c r="S464" s="128" t="s">
        <v>315</v>
      </c>
      <c r="T464" s="129">
        <f t="shared" si="2064"/>
        <v>1</v>
      </c>
      <c r="U464" s="325">
        <f t="shared" ref="U464" si="2221">ROUND(AVERAGEIF(T464:T466,"&gt;0"),0)</f>
        <v>1</v>
      </c>
      <c r="V464" s="325">
        <f t="shared" ref="V464" si="2222">U464*0.6</f>
        <v>0.6</v>
      </c>
      <c r="W464" s="203" t="s">
        <v>1981</v>
      </c>
      <c r="X464" s="324">
        <f t="shared" ref="X464" si="2223">IF(S464="No_existen",5*$X$10,Y464*$X$10)</f>
        <v>0.2</v>
      </c>
      <c r="Y464" s="329">
        <f t="shared" ref="Y464" si="2224">ROUND(AVERAGEIF(Z464:Z466,"&gt;0"),0)</f>
        <v>4</v>
      </c>
      <c r="Z464" s="206">
        <f t="shared" si="2069"/>
        <v>4</v>
      </c>
      <c r="AA464" s="203" t="s">
        <v>318</v>
      </c>
      <c r="AB464" s="203"/>
      <c r="AC464" s="329">
        <f t="shared" ref="AC464" si="2225">IF(S464="No_existen",5*$AC$10,AD464*$AC$10)</f>
        <v>0.15</v>
      </c>
      <c r="AD464" s="325">
        <f t="shared" ref="AD464" si="2226">ROUND(AVERAGEIF(AE464:AE466,"&gt;0"),0)</f>
        <v>1</v>
      </c>
      <c r="AE464" s="202">
        <f t="shared" si="2072"/>
        <v>1</v>
      </c>
      <c r="AF464" s="203" t="s">
        <v>295</v>
      </c>
      <c r="AG464" s="203" t="s">
        <v>1996</v>
      </c>
      <c r="AH464" s="329">
        <f t="shared" ref="AH464" si="2227">IF(S464="No_existen",5*$AH$10,AI464*$AH$10)</f>
        <v>0.1</v>
      </c>
      <c r="AI464" s="325">
        <f t="shared" ref="AI464" si="2228">ROUND(AVERAGEIF(AJ464:AJ466,"&gt;0"),0)</f>
        <v>1</v>
      </c>
      <c r="AJ464" s="202">
        <f t="shared" si="2075"/>
        <v>1</v>
      </c>
      <c r="AK464" s="203" t="s">
        <v>292</v>
      </c>
      <c r="AL464" s="203" t="s">
        <v>299</v>
      </c>
      <c r="AM464" s="329">
        <f t="shared" ref="AM464" si="2229">IF(S464="No_existen",5*$AM$10,AN464*$AM$10)</f>
        <v>0.1</v>
      </c>
      <c r="AN464" s="325">
        <f t="shared" ref="AN464" si="2230">ROUND(AVERAGEIF(AO464:AO466,"&gt;0"),0)</f>
        <v>1</v>
      </c>
      <c r="AO464" s="202">
        <f t="shared" ref="AO464:AO478" si="2231">IF(AP464="Preventivo",1,IF(AP464="Detectivo",4, IF(S464="No_existen",5,0)))</f>
        <v>1</v>
      </c>
      <c r="AP464" s="203" t="s">
        <v>614</v>
      </c>
      <c r="AQ464" s="325">
        <f t="shared" ref="AQ464" si="2232">ROUND(AVERAGE(U464,Y464,AD464,AI464,AN464),0)</f>
        <v>2</v>
      </c>
      <c r="AR464" s="325" t="str">
        <f t="shared" ref="AR464" si="2233">IF(AQ464&lt;1.5,"FUERTE",IF(AND(AQ464&gt;=1.5,AQ464&lt;2.5),"ACEPTABLE",IF(AQ464&gt;=5,"INEXISTENTE","DÉBIL")))</f>
        <v>ACEPTABLE</v>
      </c>
      <c r="AS464" s="327">
        <f t="shared" ref="AS464" si="2234">IF(R464=0,0,ROUND((R464*AQ464),0))</f>
        <v>12</v>
      </c>
      <c r="AT464" s="327" t="str">
        <f t="shared" ref="AT464" si="2235">IF(AS464&gt;=36,"GRAVE", IF(AS464&lt;=10, "LEVE", "MODERADO"))</f>
        <v>MODERADO</v>
      </c>
      <c r="AU464" s="334" t="s">
        <v>2005</v>
      </c>
      <c r="AV464" s="335">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324"/>
      <c r="B465" s="324"/>
      <c r="C465" s="325"/>
      <c r="D465" s="336"/>
      <c r="E465" s="325"/>
      <c r="F465" s="324"/>
      <c r="G465" s="203" t="s">
        <v>260</v>
      </c>
      <c r="H465" s="203" t="s">
        <v>34</v>
      </c>
      <c r="I465" s="128" t="s">
        <v>1948</v>
      </c>
      <c r="J465" s="324"/>
      <c r="K465" s="324"/>
      <c r="L465" s="324"/>
      <c r="M465" s="324"/>
      <c r="N465" s="324"/>
      <c r="O465" s="332"/>
      <c r="P465" s="324"/>
      <c r="Q465" s="332"/>
      <c r="R465" s="332"/>
      <c r="S465" s="128" t="s">
        <v>315</v>
      </c>
      <c r="T465" s="129">
        <f t="shared" si="2064"/>
        <v>1</v>
      </c>
      <c r="U465" s="325"/>
      <c r="V465" s="325"/>
      <c r="W465" s="203" t="s">
        <v>1982</v>
      </c>
      <c r="X465" s="324"/>
      <c r="Y465" s="329"/>
      <c r="Z465" s="206">
        <f t="shared" si="2069"/>
        <v>4</v>
      </c>
      <c r="AA465" s="203" t="s">
        <v>318</v>
      </c>
      <c r="AB465" s="203"/>
      <c r="AC465" s="329"/>
      <c r="AD465" s="325"/>
      <c r="AE465" s="202">
        <f t="shared" si="2072"/>
        <v>1</v>
      </c>
      <c r="AF465" s="203" t="s">
        <v>295</v>
      </c>
      <c r="AG465" s="203" t="s">
        <v>1996</v>
      </c>
      <c r="AH465" s="329"/>
      <c r="AI465" s="325"/>
      <c r="AJ465" s="202">
        <f t="shared" si="2075"/>
        <v>1</v>
      </c>
      <c r="AK465" s="203" t="s">
        <v>292</v>
      </c>
      <c r="AL465" s="203" t="s">
        <v>299</v>
      </c>
      <c r="AM465" s="329"/>
      <c r="AN465" s="325"/>
      <c r="AO465" s="202">
        <f t="shared" si="2231"/>
        <v>1</v>
      </c>
      <c r="AP465" s="203" t="s">
        <v>614</v>
      </c>
      <c r="AQ465" s="325"/>
      <c r="AR465" s="325"/>
      <c r="AS465" s="327"/>
      <c r="AT465" s="327"/>
      <c r="AU465" s="334"/>
      <c r="AV465" s="334"/>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324"/>
      <c r="B466" s="324"/>
      <c r="C466" s="325"/>
      <c r="D466" s="336"/>
      <c r="E466" s="325"/>
      <c r="F466" s="324"/>
      <c r="G466" s="203" t="s">
        <v>260</v>
      </c>
      <c r="H466" s="203" t="s">
        <v>36</v>
      </c>
      <c r="I466" s="128" t="s">
        <v>1948</v>
      </c>
      <c r="J466" s="324"/>
      <c r="K466" s="324"/>
      <c r="L466" s="324"/>
      <c r="M466" s="324"/>
      <c r="N466" s="324"/>
      <c r="O466" s="332"/>
      <c r="P466" s="324"/>
      <c r="Q466" s="332"/>
      <c r="R466" s="332"/>
      <c r="S466" s="128"/>
      <c r="T466" s="129">
        <f t="shared" si="2064"/>
        <v>0</v>
      </c>
      <c r="U466" s="325"/>
      <c r="V466" s="325"/>
      <c r="W466" s="203"/>
      <c r="X466" s="324"/>
      <c r="Y466" s="329"/>
      <c r="Z466" s="206">
        <f t="shared" si="2069"/>
        <v>0</v>
      </c>
      <c r="AA466" s="203"/>
      <c r="AB466" s="203"/>
      <c r="AC466" s="329"/>
      <c r="AD466" s="325"/>
      <c r="AE466" s="202">
        <f t="shared" si="2072"/>
        <v>0</v>
      </c>
      <c r="AF466" s="203"/>
      <c r="AG466" s="203"/>
      <c r="AH466" s="329"/>
      <c r="AI466" s="325"/>
      <c r="AJ466" s="202">
        <f t="shared" si="2075"/>
        <v>0</v>
      </c>
      <c r="AK466" s="203"/>
      <c r="AL466" s="203"/>
      <c r="AM466" s="329"/>
      <c r="AN466" s="325"/>
      <c r="AO466" s="202">
        <f t="shared" si="2231"/>
        <v>0</v>
      </c>
      <c r="AP466" s="203"/>
      <c r="AQ466" s="325"/>
      <c r="AR466" s="325"/>
      <c r="AS466" s="327"/>
      <c r="AT466" s="327"/>
      <c r="AU466" s="334"/>
      <c r="AV466" s="334"/>
      <c r="AW466" s="203" t="s">
        <v>89</v>
      </c>
      <c r="AX466" s="203"/>
      <c r="AY466" s="130"/>
      <c r="AZ466" s="131"/>
      <c r="BA466" s="207"/>
      <c r="BB466" s="145"/>
      <c r="BC466" s="145"/>
      <c r="BD466" s="145"/>
      <c r="BE466" s="145"/>
      <c r="BF466" s="145"/>
      <c r="BG466" s="145"/>
      <c r="BH466" s="145"/>
    </row>
    <row r="467" spans="1:60" ht="63.75" hidden="1" customHeight="1" x14ac:dyDescent="0.2">
      <c r="A467" s="324">
        <v>153</v>
      </c>
      <c r="B467" s="324" t="s">
        <v>178</v>
      </c>
      <c r="C467" s="325" t="str">
        <f>+VLOOKUP(B467,$A$568:$B$606,2,0)</f>
        <v>WILSON ARENAS VALENCIA</v>
      </c>
      <c r="D467" s="336" t="s">
        <v>150</v>
      </c>
      <c r="E467" s="325"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324" t="s">
        <v>265</v>
      </c>
      <c r="G467" s="203" t="s">
        <v>260</v>
      </c>
      <c r="H467" s="203" t="s">
        <v>34</v>
      </c>
      <c r="I467" s="209" t="s">
        <v>1949</v>
      </c>
      <c r="J467" s="324" t="s">
        <v>107</v>
      </c>
      <c r="K467" s="337" t="s">
        <v>1968</v>
      </c>
      <c r="L467" s="337" t="s">
        <v>579</v>
      </c>
      <c r="M467" s="337" t="s">
        <v>1969</v>
      </c>
      <c r="N467" s="324" t="s">
        <v>127</v>
      </c>
      <c r="O467" s="332">
        <f t="shared" ref="O467" si="2236">IF(N467="ALTA",5,IF(N467="MEDIO ALTA",4,IF(N467="MEDIA",3,IF(N467="MEDIO BAJA",2,IF(N467="BAJA",1,0)))))</f>
        <v>1</v>
      </c>
      <c r="P467" s="324" t="s">
        <v>209</v>
      </c>
      <c r="Q467" s="332">
        <f t="shared" ref="Q467" si="2237">IF(P467="ALTO",5,IF(P467="MEDIO-ALTO",4,IF(P467="MEDIO",3,IF(P467="MEDIO-BAJO",2,IF(P467="BAJO",1,0)))))</f>
        <v>4</v>
      </c>
      <c r="R467" s="332">
        <f t="shared" ref="R467" si="2238">Q467*O467</f>
        <v>4</v>
      </c>
      <c r="S467" s="128" t="s">
        <v>315</v>
      </c>
      <c r="T467" s="129">
        <f t="shared" si="2064"/>
        <v>1</v>
      </c>
      <c r="U467" s="325">
        <f t="shared" ref="U467" si="2239">ROUND(AVERAGEIF(T467:T469,"&gt;0"),0)</f>
        <v>1</v>
      </c>
      <c r="V467" s="325">
        <f t="shared" ref="V467" si="2240">U467*0.6</f>
        <v>0.6</v>
      </c>
      <c r="W467" s="203" t="s">
        <v>1983</v>
      </c>
      <c r="X467" s="324">
        <f t="shared" ref="X467" si="2241">IF(S467="No_existen",5*$X$10,Y467*$X$10)</f>
        <v>0.2</v>
      </c>
      <c r="Y467" s="329">
        <f t="shared" ref="Y467" si="2242">ROUND(AVERAGEIF(Z467:Z469,"&gt;0"),0)</f>
        <v>4</v>
      </c>
      <c r="Z467" s="206">
        <f t="shared" si="2069"/>
        <v>4</v>
      </c>
      <c r="AA467" s="203" t="s">
        <v>318</v>
      </c>
      <c r="AB467" s="203"/>
      <c r="AC467" s="329">
        <f t="shared" ref="AC467" si="2243">IF(S467="No_existen",5*$AC$10,AD467*$AC$10)</f>
        <v>0.15</v>
      </c>
      <c r="AD467" s="325">
        <f t="shared" ref="AD467" si="2244">ROUND(AVERAGEIF(AE467:AE469,"&gt;0"),0)</f>
        <v>1</v>
      </c>
      <c r="AE467" s="202">
        <f t="shared" si="2072"/>
        <v>1</v>
      </c>
      <c r="AF467" s="203" t="s">
        <v>295</v>
      </c>
      <c r="AG467" s="203" t="s">
        <v>1997</v>
      </c>
      <c r="AH467" s="329">
        <f t="shared" ref="AH467" si="2245">IF(S467="No_existen",5*$AH$10,AI467*$AH$10)</f>
        <v>0.1</v>
      </c>
      <c r="AI467" s="325">
        <f t="shared" ref="AI467" si="2246">ROUND(AVERAGEIF(AJ467:AJ469,"&gt;0"),0)</f>
        <v>1</v>
      </c>
      <c r="AJ467" s="202">
        <f t="shared" si="2075"/>
        <v>1</v>
      </c>
      <c r="AK467" s="203" t="s">
        <v>292</v>
      </c>
      <c r="AL467" s="203" t="s">
        <v>303</v>
      </c>
      <c r="AM467" s="329">
        <f t="shared" ref="AM467" si="2247">IF(S467="No_existen",5*$AM$10,AN467*$AM$10)</f>
        <v>0.1</v>
      </c>
      <c r="AN467" s="325">
        <f t="shared" ref="AN467" si="2248">ROUND(AVERAGEIF(AO467:AO469,"&gt;0"),0)</f>
        <v>1</v>
      </c>
      <c r="AO467" s="202">
        <f t="shared" si="2231"/>
        <v>1</v>
      </c>
      <c r="AP467" s="203" t="s">
        <v>614</v>
      </c>
      <c r="AQ467" s="325">
        <f t="shared" ref="AQ467" si="2249">ROUND(AVERAGE(U467,Y467,AD467,AI467,AN467),0)</f>
        <v>2</v>
      </c>
      <c r="AR467" s="325" t="str">
        <f t="shared" ref="AR467" si="2250">IF(AQ467&lt;1.5,"FUERTE",IF(AND(AQ467&gt;=1.5,AQ467&lt;2.5),"ACEPTABLE",IF(AQ467&gt;=5,"INEXISTENTE","DÉBIL")))</f>
        <v>ACEPTABLE</v>
      </c>
      <c r="AS467" s="327">
        <f t="shared" ref="AS467" si="2251">IF(R467=0,0,ROUND((R467*AQ467),0))</f>
        <v>8</v>
      </c>
      <c r="AT467" s="327" t="str">
        <f t="shared" ref="AT467" si="2252">IF(AS467&gt;=36,"GRAVE", IF(AS467&lt;=10, "LEVE", "MODERADO"))</f>
        <v>LEVE</v>
      </c>
      <c r="AU467" s="334" t="s">
        <v>2006</v>
      </c>
      <c r="AV467" s="334">
        <v>0</v>
      </c>
      <c r="AW467" s="203" t="s">
        <v>89</v>
      </c>
      <c r="AX467" s="203"/>
      <c r="AY467" s="130"/>
      <c r="AZ467" s="131"/>
      <c r="BA467" s="207"/>
      <c r="BB467" s="145"/>
      <c r="BC467" s="145"/>
      <c r="BD467" s="145"/>
      <c r="BE467" s="145"/>
      <c r="BF467" s="145"/>
      <c r="BG467" s="145"/>
      <c r="BH467" s="145"/>
    </row>
    <row r="468" spans="1:60" ht="63.75" hidden="1" customHeight="1" x14ac:dyDescent="0.2">
      <c r="A468" s="324"/>
      <c r="B468" s="324"/>
      <c r="C468" s="325"/>
      <c r="D468" s="336"/>
      <c r="E468" s="325"/>
      <c r="F468" s="324"/>
      <c r="G468" s="203" t="s">
        <v>260</v>
      </c>
      <c r="H468" s="203" t="s">
        <v>37</v>
      </c>
      <c r="I468" s="209" t="s">
        <v>1950</v>
      </c>
      <c r="J468" s="324"/>
      <c r="K468" s="337"/>
      <c r="L468" s="337"/>
      <c r="M468" s="337"/>
      <c r="N468" s="324"/>
      <c r="O468" s="332"/>
      <c r="P468" s="324"/>
      <c r="Q468" s="332"/>
      <c r="R468" s="332"/>
      <c r="S468" s="128" t="s">
        <v>315</v>
      </c>
      <c r="T468" s="129">
        <f t="shared" si="2064"/>
        <v>1</v>
      </c>
      <c r="U468" s="325"/>
      <c r="V468" s="325"/>
      <c r="W468" s="203" t="s">
        <v>1984</v>
      </c>
      <c r="X468" s="324"/>
      <c r="Y468" s="329"/>
      <c r="Z468" s="206">
        <f t="shared" si="2069"/>
        <v>4</v>
      </c>
      <c r="AA468" s="203" t="s">
        <v>318</v>
      </c>
      <c r="AB468" s="203"/>
      <c r="AC468" s="329"/>
      <c r="AD468" s="325"/>
      <c r="AE468" s="202">
        <f t="shared" si="2072"/>
        <v>1</v>
      </c>
      <c r="AF468" s="203" t="s">
        <v>295</v>
      </c>
      <c r="AG468" s="203" t="s">
        <v>1997</v>
      </c>
      <c r="AH468" s="329"/>
      <c r="AI468" s="325"/>
      <c r="AJ468" s="202">
        <f t="shared" si="2075"/>
        <v>1</v>
      </c>
      <c r="AK468" s="203" t="s">
        <v>292</v>
      </c>
      <c r="AL468" s="203" t="s">
        <v>307</v>
      </c>
      <c r="AM468" s="329"/>
      <c r="AN468" s="325"/>
      <c r="AO468" s="202">
        <f t="shared" si="2231"/>
        <v>1</v>
      </c>
      <c r="AP468" s="203" t="s">
        <v>614</v>
      </c>
      <c r="AQ468" s="325"/>
      <c r="AR468" s="325"/>
      <c r="AS468" s="327"/>
      <c r="AT468" s="327"/>
      <c r="AU468" s="334"/>
      <c r="AV468" s="334"/>
      <c r="AW468" s="203" t="s">
        <v>89</v>
      </c>
      <c r="AX468" s="203"/>
      <c r="AY468" s="130"/>
      <c r="AZ468" s="131"/>
      <c r="BA468" s="207"/>
      <c r="BB468" s="145"/>
      <c r="BC468" s="145"/>
      <c r="BD468" s="145"/>
      <c r="BE468" s="145"/>
      <c r="BF468" s="145"/>
      <c r="BG468" s="145"/>
      <c r="BH468" s="145"/>
    </row>
    <row r="469" spans="1:60" ht="63.75" hidden="1" customHeight="1" x14ac:dyDescent="0.2">
      <c r="A469" s="324"/>
      <c r="B469" s="324"/>
      <c r="C469" s="325"/>
      <c r="D469" s="336"/>
      <c r="E469" s="325"/>
      <c r="F469" s="324"/>
      <c r="G469" s="203"/>
      <c r="H469" s="203"/>
      <c r="I469" s="203"/>
      <c r="J469" s="324"/>
      <c r="K469" s="337"/>
      <c r="L469" s="337"/>
      <c r="M469" s="337"/>
      <c r="N469" s="324"/>
      <c r="O469" s="332"/>
      <c r="P469" s="324"/>
      <c r="Q469" s="332"/>
      <c r="R469" s="332"/>
      <c r="S469" s="128" t="s">
        <v>315</v>
      </c>
      <c r="T469" s="129">
        <f t="shared" ref="T469:T508" si="2253">IF(S469=$S$542,1,IF(S469=$S$538,5,IF(S469=$S$539,4,IF(S469=$S$540,3,IF(S469=$S$541,2,0)))))</f>
        <v>1</v>
      </c>
      <c r="U469" s="325"/>
      <c r="V469" s="325"/>
      <c r="W469" s="203" t="s">
        <v>1985</v>
      </c>
      <c r="X469" s="324"/>
      <c r="Y469" s="329"/>
      <c r="Z469" s="206">
        <f t="shared" ref="Z469:Z508" si="2254">IF(AA469=$AA$540,1,IF(AA469=$AA$539,2,IF(AA469=$AA$538,4,IF(S469="No_existen",5,0))))</f>
        <v>4</v>
      </c>
      <c r="AA469" s="203" t="s">
        <v>318</v>
      </c>
      <c r="AB469" s="203"/>
      <c r="AC469" s="329"/>
      <c r="AD469" s="325"/>
      <c r="AE469" s="202">
        <f t="shared" ref="AE469:AE508" si="2255">IF(AF469=$AG$539,1,IF(AF469=$AG$538,4,IF(S469="No_existen",5,0)))</f>
        <v>1</v>
      </c>
      <c r="AF469" s="203" t="s">
        <v>295</v>
      </c>
      <c r="AG469" s="203" t="s">
        <v>1997</v>
      </c>
      <c r="AH469" s="329"/>
      <c r="AI469" s="325"/>
      <c r="AJ469" s="202">
        <f t="shared" ref="AJ469:AJ508" si="2256">IF(AK469=$AK$538,1,IF(AK469=$AK$539,4,IF(S469="No_existen",5,0)))</f>
        <v>1</v>
      </c>
      <c r="AK469" s="203" t="s">
        <v>292</v>
      </c>
      <c r="AL469" s="203" t="s">
        <v>307</v>
      </c>
      <c r="AM469" s="329"/>
      <c r="AN469" s="325"/>
      <c r="AO469" s="202">
        <f t="shared" si="2231"/>
        <v>1</v>
      </c>
      <c r="AP469" s="203" t="s">
        <v>614</v>
      </c>
      <c r="AQ469" s="325"/>
      <c r="AR469" s="325"/>
      <c r="AS469" s="327"/>
      <c r="AT469" s="327"/>
      <c r="AU469" s="334"/>
      <c r="AV469" s="334"/>
      <c r="AW469" s="203" t="s">
        <v>89</v>
      </c>
      <c r="AX469" s="203"/>
      <c r="AY469" s="130"/>
      <c r="AZ469" s="131"/>
      <c r="BA469" s="207"/>
      <c r="BB469" s="145"/>
      <c r="BC469" s="145"/>
      <c r="BD469" s="145"/>
      <c r="BE469" s="145"/>
      <c r="BF469" s="145"/>
      <c r="BG469" s="145"/>
      <c r="BH469" s="145"/>
    </row>
    <row r="470" spans="1:60" ht="63.75" hidden="1" customHeight="1" x14ac:dyDescent="0.2">
      <c r="A470" s="324">
        <v>154</v>
      </c>
      <c r="B470" s="324" t="s">
        <v>178</v>
      </c>
      <c r="C470" s="325" t="str">
        <f>+VLOOKUP(B470,$A$568:$B$606,2,0)</f>
        <v>WILSON ARENAS VALENCIA</v>
      </c>
      <c r="D470" s="336" t="s">
        <v>150</v>
      </c>
      <c r="E470" s="325"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324" t="s">
        <v>265</v>
      </c>
      <c r="G470" s="203" t="s">
        <v>260</v>
      </c>
      <c r="H470" s="203" t="s">
        <v>37</v>
      </c>
      <c r="I470" s="203" t="s">
        <v>1951</v>
      </c>
      <c r="J470" s="324" t="s">
        <v>113</v>
      </c>
      <c r="K470" s="324" t="s">
        <v>1970</v>
      </c>
      <c r="L470" s="324" t="s">
        <v>1971</v>
      </c>
      <c r="M470" s="324" t="s">
        <v>1972</v>
      </c>
      <c r="N470" s="324" t="s">
        <v>145</v>
      </c>
      <c r="O470" s="332">
        <f t="shared" ref="O470" si="2257">IF(N470="ALTA",5,IF(N470="MEDIO ALTA",4,IF(N470="MEDIA",3,IF(N470="MEDIO BAJA",2,IF(N470="BAJA",1,0)))))</f>
        <v>5</v>
      </c>
      <c r="P470" s="324" t="s">
        <v>140</v>
      </c>
      <c r="Q470" s="332">
        <f t="shared" ref="Q470" si="2258">IF(P470="ALTO",5,IF(P470="MEDIO-ALTO",4,IF(P470="MEDIO",3,IF(P470="MEDIO-BAJO",2,IF(P470="BAJO",1,0)))))</f>
        <v>3</v>
      </c>
      <c r="R470" s="332">
        <f t="shared" ref="R470" si="2259">Q470*O470</f>
        <v>15</v>
      </c>
      <c r="S470" s="128" t="s">
        <v>315</v>
      </c>
      <c r="T470" s="129">
        <f t="shared" si="2253"/>
        <v>1</v>
      </c>
      <c r="U470" s="325">
        <f t="shared" ref="U470" si="2260">ROUND(AVERAGEIF(T470:T472,"&gt;0"),0)</f>
        <v>1</v>
      </c>
      <c r="V470" s="325">
        <f t="shared" ref="V470" si="2261">U470*0.6</f>
        <v>0.6</v>
      </c>
      <c r="W470" s="203" t="s">
        <v>1986</v>
      </c>
      <c r="X470" s="324">
        <f t="shared" ref="X470" si="2262">IF(S470="No_existen",5*$X$10,Y470*$X$10)</f>
        <v>0.2</v>
      </c>
      <c r="Y470" s="329">
        <f t="shared" ref="Y470" si="2263">ROUND(AVERAGEIF(Z470:Z472,"&gt;0"),0)</f>
        <v>4</v>
      </c>
      <c r="Z470" s="206">
        <f t="shared" si="2254"/>
        <v>4</v>
      </c>
      <c r="AA470" s="203" t="s">
        <v>318</v>
      </c>
      <c r="AB470" s="203"/>
      <c r="AC470" s="329">
        <f t="shared" ref="AC470" si="2264">IF(S470="No_existen",5*$AC$10,AD470*$AC$10)</f>
        <v>0.15</v>
      </c>
      <c r="AD470" s="325">
        <f t="shared" ref="AD470" si="2265">ROUND(AVERAGEIF(AE470:AE472,"&gt;0"),0)</f>
        <v>1</v>
      </c>
      <c r="AE470" s="202">
        <f t="shared" si="2255"/>
        <v>1</v>
      </c>
      <c r="AF470" s="203" t="s">
        <v>295</v>
      </c>
      <c r="AG470" s="203" t="s">
        <v>1998</v>
      </c>
      <c r="AH470" s="329">
        <f t="shared" ref="AH470" si="2266">IF(S470="No_existen",5*$AH$10,AI470*$AH$10)</f>
        <v>0.1</v>
      </c>
      <c r="AI470" s="325">
        <f t="shared" ref="AI470" si="2267">ROUND(AVERAGEIF(AJ470:AJ472,"&gt;0"),0)</f>
        <v>1</v>
      </c>
      <c r="AJ470" s="202">
        <f t="shared" si="2256"/>
        <v>1</v>
      </c>
      <c r="AK470" s="203" t="s">
        <v>292</v>
      </c>
      <c r="AL470" s="203" t="s">
        <v>305</v>
      </c>
      <c r="AM470" s="329">
        <f t="shared" ref="AM470" si="2268">IF(S470="No_existen",5*$AM$10,AN470*$AM$10)</f>
        <v>0.30000000000000004</v>
      </c>
      <c r="AN470" s="325">
        <f t="shared" ref="AN470" si="2269">ROUND(AVERAGEIF(AO470:AO472,"&gt;0"),0)</f>
        <v>3</v>
      </c>
      <c r="AO470" s="202">
        <f t="shared" si="2231"/>
        <v>1</v>
      </c>
      <c r="AP470" s="203" t="s">
        <v>614</v>
      </c>
      <c r="AQ470" s="325">
        <f t="shared" ref="AQ470" si="2270">ROUND(AVERAGE(U470,Y470,AD470,AI470,AN470),0)</f>
        <v>2</v>
      </c>
      <c r="AR470" s="325" t="str">
        <f t="shared" ref="AR470" si="2271">IF(AQ470&lt;1.5,"FUERTE",IF(AND(AQ470&gt;=1.5,AQ470&lt;2.5),"ACEPTABLE",IF(AQ470&gt;=5,"INEXISTENTE","DÉBIL")))</f>
        <v>ACEPTABLE</v>
      </c>
      <c r="AS470" s="327">
        <f t="shared" ref="AS470" si="2272">IF(R470=0,0,ROUND((R470*AQ470),0))</f>
        <v>30</v>
      </c>
      <c r="AT470" s="327" t="str">
        <f t="shared" ref="AT470" si="2273">IF(AS470&gt;=36,"GRAVE", IF(AS470&lt;=10, "LEVE", "MODERADO"))</f>
        <v>MODERADO</v>
      </c>
      <c r="AU470" s="336" t="s">
        <v>2007</v>
      </c>
      <c r="AV470" s="341">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324"/>
      <c r="B471" s="324"/>
      <c r="C471" s="325"/>
      <c r="D471" s="336"/>
      <c r="E471" s="325"/>
      <c r="F471" s="324"/>
      <c r="G471" s="203" t="s">
        <v>260</v>
      </c>
      <c r="H471" s="203" t="s">
        <v>37</v>
      </c>
      <c r="I471" s="203" t="s">
        <v>1952</v>
      </c>
      <c r="J471" s="324"/>
      <c r="K471" s="324"/>
      <c r="L471" s="324"/>
      <c r="M471" s="324"/>
      <c r="N471" s="324"/>
      <c r="O471" s="332"/>
      <c r="P471" s="324"/>
      <c r="Q471" s="332"/>
      <c r="R471" s="332"/>
      <c r="S471" s="128" t="s">
        <v>315</v>
      </c>
      <c r="T471" s="129">
        <f t="shared" si="2253"/>
        <v>1</v>
      </c>
      <c r="U471" s="325"/>
      <c r="V471" s="325"/>
      <c r="W471" s="203" t="s">
        <v>1987</v>
      </c>
      <c r="X471" s="324"/>
      <c r="Y471" s="329"/>
      <c r="Z471" s="206">
        <f t="shared" si="2254"/>
        <v>4</v>
      </c>
      <c r="AA471" s="203" t="s">
        <v>318</v>
      </c>
      <c r="AB471" s="203"/>
      <c r="AC471" s="329"/>
      <c r="AD471" s="325"/>
      <c r="AE471" s="202">
        <f t="shared" si="2255"/>
        <v>1</v>
      </c>
      <c r="AF471" s="203" t="s">
        <v>295</v>
      </c>
      <c r="AG471" s="203" t="s">
        <v>1998</v>
      </c>
      <c r="AH471" s="329"/>
      <c r="AI471" s="325"/>
      <c r="AJ471" s="202">
        <f t="shared" si="2256"/>
        <v>1</v>
      </c>
      <c r="AK471" s="203" t="s">
        <v>292</v>
      </c>
      <c r="AL471" s="203" t="s">
        <v>305</v>
      </c>
      <c r="AM471" s="329"/>
      <c r="AN471" s="325"/>
      <c r="AO471" s="202">
        <f t="shared" si="2231"/>
        <v>4</v>
      </c>
      <c r="AP471" s="203" t="s">
        <v>613</v>
      </c>
      <c r="AQ471" s="325"/>
      <c r="AR471" s="325"/>
      <c r="AS471" s="327"/>
      <c r="AT471" s="327"/>
      <c r="AU471" s="336"/>
      <c r="AV471" s="336"/>
      <c r="AW471" s="203" t="s">
        <v>90</v>
      </c>
      <c r="AX471" s="203" t="s">
        <v>2017</v>
      </c>
      <c r="AY471" s="131">
        <v>45641</v>
      </c>
      <c r="AZ471" s="131"/>
      <c r="BA471" s="207"/>
      <c r="BB471" s="145"/>
      <c r="BC471" s="145"/>
      <c r="BD471" s="145"/>
      <c r="BE471" s="145"/>
      <c r="BF471" s="145"/>
      <c r="BG471" s="145"/>
      <c r="BH471" s="145"/>
    </row>
    <row r="472" spans="1:60" ht="63.75" hidden="1" customHeight="1" x14ac:dyDescent="0.2">
      <c r="A472" s="324"/>
      <c r="B472" s="324"/>
      <c r="C472" s="325"/>
      <c r="D472" s="336"/>
      <c r="E472" s="325"/>
      <c r="F472" s="324"/>
      <c r="G472" s="203" t="s">
        <v>260</v>
      </c>
      <c r="H472" s="203" t="s">
        <v>37</v>
      </c>
      <c r="I472" s="203" t="s">
        <v>1953</v>
      </c>
      <c r="J472" s="324"/>
      <c r="K472" s="324"/>
      <c r="L472" s="324"/>
      <c r="M472" s="324"/>
      <c r="N472" s="324"/>
      <c r="O472" s="332"/>
      <c r="P472" s="324"/>
      <c r="Q472" s="332"/>
      <c r="R472" s="332"/>
      <c r="S472" s="128"/>
      <c r="T472" s="129">
        <f t="shared" si="2253"/>
        <v>0</v>
      </c>
      <c r="U472" s="325"/>
      <c r="V472" s="325"/>
      <c r="W472" s="203"/>
      <c r="X472" s="324"/>
      <c r="Y472" s="329"/>
      <c r="Z472" s="206">
        <f t="shared" si="2254"/>
        <v>0</v>
      </c>
      <c r="AA472" s="203"/>
      <c r="AB472" s="203"/>
      <c r="AC472" s="329"/>
      <c r="AD472" s="325"/>
      <c r="AE472" s="202">
        <f t="shared" si="2255"/>
        <v>0</v>
      </c>
      <c r="AF472" s="203"/>
      <c r="AG472" s="203"/>
      <c r="AH472" s="329"/>
      <c r="AI472" s="325"/>
      <c r="AJ472" s="202">
        <f t="shared" si="2256"/>
        <v>0</v>
      </c>
      <c r="AK472" s="203"/>
      <c r="AL472" s="203"/>
      <c r="AM472" s="329"/>
      <c r="AN472" s="325"/>
      <c r="AO472" s="202">
        <f t="shared" si="2231"/>
        <v>0</v>
      </c>
      <c r="AP472" s="203"/>
      <c r="AQ472" s="325"/>
      <c r="AR472" s="325"/>
      <c r="AS472" s="327"/>
      <c r="AT472" s="327"/>
      <c r="AU472" s="336"/>
      <c r="AV472" s="336"/>
      <c r="AW472" s="203" t="s">
        <v>89</v>
      </c>
      <c r="AX472" s="203"/>
      <c r="AY472" s="130"/>
      <c r="AZ472" s="131"/>
      <c r="BA472" s="207"/>
      <c r="BB472" s="145"/>
      <c r="BC472" s="145"/>
      <c r="BD472" s="145"/>
      <c r="BE472" s="145"/>
      <c r="BF472" s="145"/>
      <c r="BG472" s="145"/>
      <c r="BH472" s="145"/>
    </row>
    <row r="473" spans="1:60" ht="63.75" hidden="1" customHeight="1" x14ac:dyDescent="0.2">
      <c r="A473" s="324">
        <v>155</v>
      </c>
      <c r="B473" s="324" t="s">
        <v>532</v>
      </c>
      <c r="C473" s="325" t="str">
        <f>+VLOOKUP(B473,$A$568:$B$606,2,0)</f>
        <v>FERNANDO NOREÑA JARAMILLO</v>
      </c>
      <c r="D473" s="336" t="s">
        <v>165</v>
      </c>
      <c r="E473" s="325"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324" t="s">
        <v>265</v>
      </c>
      <c r="G473" s="203" t="s">
        <v>260</v>
      </c>
      <c r="H473" s="203" t="s">
        <v>34</v>
      </c>
      <c r="I473" s="127" t="s">
        <v>2018</v>
      </c>
      <c r="J473" s="324" t="s">
        <v>111</v>
      </c>
      <c r="K473" s="337" t="s">
        <v>2034</v>
      </c>
      <c r="L473" s="337" t="s">
        <v>2035</v>
      </c>
      <c r="M473" s="337" t="s">
        <v>2046</v>
      </c>
      <c r="N473" s="324" t="s">
        <v>145</v>
      </c>
      <c r="O473" s="332">
        <f t="shared" ref="O473" si="2274">IF(N473="ALTA",5,IF(N473="MEDIO ALTA",4,IF(N473="MEDIA",3,IF(N473="MEDIO BAJA",2,IF(N473="BAJA",1,0)))))</f>
        <v>5</v>
      </c>
      <c r="P473" s="324" t="s">
        <v>208</v>
      </c>
      <c r="Q473" s="332">
        <f t="shared" ref="Q473" si="2275">IF(P473="ALTO",5,IF(P473="MEDIO-ALTO",4,IF(P473="MEDIO",3,IF(P473="MEDIO-BAJO",2,IF(P473="BAJO",1,0)))))</f>
        <v>2</v>
      </c>
      <c r="R473" s="332">
        <f t="shared" ref="R473" si="2276">Q473*O473</f>
        <v>10</v>
      </c>
      <c r="S473" s="128" t="s">
        <v>315</v>
      </c>
      <c r="T473" s="129">
        <f t="shared" si="2253"/>
        <v>1</v>
      </c>
      <c r="U473" s="325">
        <f t="shared" ref="U473" si="2277">ROUND(AVERAGEIF(T473:T475,"&gt;0"),0)</f>
        <v>1</v>
      </c>
      <c r="V473" s="325">
        <f t="shared" ref="V473" si="2278">U473*0.6</f>
        <v>0.6</v>
      </c>
      <c r="W473" s="203" t="s">
        <v>2052</v>
      </c>
      <c r="X473" s="324">
        <f t="shared" ref="X473" si="2279">IF(S473="No_existen",5*$X$10,Y473*$X$10)</f>
        <v>0.15000000000000002</v>
      </c>
      <c r="Y473" s="329">
        <f t="shared" ref="Y473" si="2280">ROUND(AVERAGEIF(Z473:Z475,"&gt;0"),0)</f>
        <v>3</v>
      </c>
      <c r="Z473" s="206">
        <f t="shared" si="2254"/>
        <v>1</v>
      </c>
      <c r="AA473" s="203" t="s">
        <v>320</v>
      </c>
      <c r="AB473" s="203" t="s">
        <v>2067</v>
      </c>
      <c r="AC473" s="329">
        <f t="shared" ref="AC473" si="2281">IF(S473="No_existen",5*$AC$10,AD473*$AC$10)</f>
        <v>0.15</v>
      </c>
      <c r="AD473" s="325">
        <f t="shared" ref="AD473" si="2282">ROUND(AVERAGEIF(AE473:AE475,"&gt;0"),0)</f>
        <v>1</v>
      </c>
      <c r="AE473" s="202">
        <f t="shared" si="2255"/>
        <v>1</v>
      </c>
      <c r="AF473" s="203" t="s">
        <v>295</v>
      </c>
      <c r="AG473" s="203" t="s">
        <v>2068</v>
      </c>
      <c r="AH473" s="329">
        <f t="shared" ref="AH473" si="2283">IF(S473="No_existen",5*$AH$10,AI473*$AH$10)</f>
        <v>0.1</v>
      </c>
      <c r="AI473" s="325">
        <f t="shared" ref="AI473" si="2284">ROUND(AVERAGEIF(AJ473:AJ475,"&gt;0"),0)</f>
        <v>1</v>
      </c>
      <c r="AJ473" s="202">
        <f t="shared" si="2256"/>
        <v>1</v>
      </c>
      <c r="AK473" s="203" t="s">
        <v>292</v>
      </c>
      <c r="AL473" s="203" t="s">
        <v>306</v>
      </c>
      <c r="AM473" s="329">
        <f t="shared" ref="AM473" si="2285">IF(S473="No_existen",5*$AM$10,AN473*$AM$10)</f>
        <v>0.1</v>
      </c>
      <c r="AN473" s="325">
        <f t="shared" ref="AN473" si="2286">ROUND(AVERAGEIF(AO473:AO475,"&gt;0"),0)</f>
        <v>1</v>
      </c>
      <c r="AO473" s="202">
        <f t="shared" si="2231"/>
        <v>1</v>
      </c>
      <c r="AP473" s="203" t="s">
        <v>614</v>
      </c>
      <c r="AQ473" s="325">
        <f t="shared" ref="AQ473" si="2287">ROUND(AVERAGE(U473,Y473,AD473,AI473,AN473),0)</f>
        <v>1</v>
      </c>
      <c r="AR473" s="325" t="str">
        <f t="shared" ref="AR473" si="2288">IF(AQ473&lt;1.5,"FUERTE",IF(AND(AQ473&gt;=1.5,AQ473&lt;2.5),"ACEPTABLE",IF(AQ473&gt;=5,"INEXISTENTE","DÉBIL")))</f>
        <v>FUERTE</v>
      </c>
      <c r="AS473" s="327">
        <f t="shared" ref="AS473" si="2289">IF(R473=0,0,ROUND((R473*AQ473),0))</f>
        <v>10</v>
      </c>
      <c r="AT473" s="327" t="str">
        <f t="shared" ref="AT473" si="2290">IF(AS473&gt;=36,"GRAVE", IF(AS473&lt;=10, "LEVE", "MODERADO"))</f>
        <v>LEVE</v>
      </c>
      <c r="AU473" s="337" t="s">
        <v>2080</v>
      </c>
      <c r="AV473" s="338">
        <v>0.01</v>
      </c>
      <c r="AW473" s="203" t="s">
        <v>89</v>
      </c>
      <c r="AX473" s="203"/>
      <c r="AY473" s="130"/>
      <c r="AZ473" s="131"/>
      <c r="BA473" s="207"/>
      <c r="BB473" s="145"/>
      <c r="BC473" s="145"/>
      <c r="BD473" s="145"/>
      <c r="BE473" s="145"/>
      <c r="BF473" s="145"/>
      <c r="BG473" s="145"/>
      <c r="BH473" s="145"/>
    </row>
    <row r="474" spans="1:60" ht="63.75" hidden="1" customHeight="1" x14ac:dyDescent="0.2">
      <c r="A474" s="324"/>
      <c r="B474" s="324"/>
      <c r="C474" s="325"/>
      <c r="D474" s="336"/>
      <c r="E474" s="325"/>
      <c r="F474" s="324"/>
      <c r="G474" s="203" t="s">
        <v>260</v>
      </c>
      <c r="H474" s="203" t="s">
        <v>37</v>
      </c>
      <c r="I474" s="127" t="s">
        <v>2019</v>
      </c>
      <c r="J474" s="324"/>
      <c r="K474" s="337"/>
      <c r="L474" s="337"/>
      <c r="M474" s="337"/>
      <c r="N474" s="324"/>
      <c r="O474" s="332"/>
      <c r="P474" s="324"/>
      <c r="Q474" s="332"/>
      <c r="R474" s="332"/>
      <c r="S474" s="128" t="s">
        <v>315</v>
      </c>
      <c r="T474" s="129">
        <f t="shared" si="2253"/>
        <v>1</v>
      </c>
      <c r="U474" s="325"/>
      <c r="V474" s="325"/>
      <c r="W474" s="203" t="s">
        <v>2053</v>
      </c>
      <c r="X474" s="324"/>
      <c r="Y474" s="329"/>
      <c r="Z474" s="206">
        <f t="shared" si="2254"/>
        <v>4</v>
      </c>
      <c r="AA474" s="203" t="s">
        <v>318</v>
      </c>
      <c r="AB474" s="203"/>
      <c r="AC474" s="329"/>
      <c r="AD474" s="325"/>
      <c r="AE474" s="202">
        <f t="shared" si="2255"/>
        <v>1</v>
      </c>
      <c r="AF474" s="203" t="s">
        <v>295</v>
      </c>
      <c r="AG474" s="203" t="s">
        <v>2069</v>
      </c>
      <c r="AH474" s="329"/>
      <c r="AI474" s="325"/>
      <c r="AJ474" s="202">
        <f t="shared" si="2256"/>
        <v>1</v>
      </c>
      <c r="AK474" s="203" t="s">
        <v>292</v>
      </c>
      <c r="AL474" s="203" t="s">
        <v>302</v>
      </c>
      <c r="AM474" s="329"/>
      <c r="AN474" s="325"/>
      <c r="AO474" s="202">
        <f t="shared" si="2231"/>
        <v>1</v>
      </c>
      <c r="AP474" s="203" t="s">
        <v>614</v>
      </c>
      <c r="AQ474" s="325"/>
      <c r="AR474" s="325"/>
      <c r="AS474" s="327"/>
      <c r="AT474" s="327"/>
      <c r="AU474" s="337"/>
      <c r="AV474" s="337"/>
      <c r="AW474" s="203" t="s">
        <v>89</v>
      </c>
      <c r="AX474" s="203"/>
      <c r="AY474" s="130"/>
      <c r="AZ474" s="131"/>
      <c r="BA474" s="207"/>
      <c r="BB474" s="145"/>
      <c r="BC474" s="145"/>
      <c r="BD474" s="145"/>
      <c r="BE474" s="145"/>
      <c r="BF474" s="145"/>
      <c r="BG474" s="145"/>
      <c r="BH474" s="145"/>
    </row>
    <row r="475" spans="1:60" ht="63.75" hidden="1" customHeight="1" x14ac:dyDescent="0.2">
      <c r="A475" s="324"/>
      <c r="B475" s="324"/>
      <c r="C475" s="325"/>
      <c r="D475" s="336"/>
      <c r="E475" s="325"/>
      <c r="F475" s="324"/>
      <c r="G475" s="203"/>
      <c r="H475" s="203"/>
      <c r="I475" s="128"/>
      <c r="J475" s="324"/>
      <c r="K475" s="337"/>
      <c r="L475" s="337"/>
      <c r="M475" s="337"/>
      <c r="N475" s="324"/>
      <c r="O475" s="332"/>
      <c r="P475" s="324"/>
      <c r="Q475" s="332"/>
      <c r="R475" s="332"/>
      <c r="S475" s="128"/>
      <c r="T475" s="129">
        <f t="shared" si="2253"/>
        <v>0</v>
      </c>
      <c r="U475" s="325"/>
      <c r="V475" s="325"/>
      <c r="W475" s="203"/>
      <c r="X475" s="324"/>
      <c r="Y475" s="329"/>
      <c r="Z475" s="206">
        <f t="shared" si="2254"/>
        <v>0</v>
      </c>
      <c r="AA475" s="203"/>
      <c r="AB475" s="203"/>
      <c r="AC475" s="329"/>
      <c r="AD475" s="325"/>
      <c r="AE475" s="202">
        <f t="shared" si="2255"/>
        <v>0</v>
      </c>
      <c r="AF475" s="203"/>
      <c r="AG475" s="203"/>
      <c r="AH475" s="329"/>
      <c r="AI475" s="325"/>
      <c r="AJ475" s="202">
        <f t="shared" si="2256"/>
        <v>0</v>
      </c>
      <c r="AK475" s="203"/>
      <c r="AL475" s="203"/>
      <c r="AM475" s="329"/>
      <c r="AN475" s="325"/>
      <c r="AO475" s="202">
        <f t="shared" si="2231"/>
        <v>0</v>
      </c>
      <c r="AP475" s="203"/>
      <c r="AQ475" s="325"/>
      <c r="AR475" s="325"/>
      <c r="AS475" s="327"/>
      <c r="AT475" s="327"/>
      <c r="AU475" s="337"/>
      <c r="AV475" s="337"/>
      <c r="AW475" s="203" t="s">
        <v>89</v>
      </c>
      <c r="AX475" s="203"/>
      <c r="AY475" s="130"/>
      <c r="AZ475" s="131"/>
      <c r="BA475" s="207"/>
      <c r="BB475" s="145"/>
      <c r="BC475" s="145"/>
      <c r="BD475" s="145"/>
      <c r="BE475" s="145"/>
      <c r="BF475" s="145"/>
      <c r="BG475" s="145"/>
      <c r="BH475" s="145"/>
    </row>
    <row r="476" spans="1:60" ht="63.75" hidden="1" customHeight="1" x14ac:dyDescent="0.2">
      <c r="A476" s="324">
        <v>156</v>
      </c>
      <c r="B476" s="324" t="s">
        <v>532</v>
      </c>
      <c r="C476" s="325" t="str">
        <f>+VLOOKUP(B476,$A$568:$B$606,2,0)</f>
        <v>FERNANDO NOREÑA JARAMILLO</v>
      </c>
      <c r="D476" s="336" t="s">
        <v>163</v>
      </c>
      <c r="E476" s="325"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324" t="s">
        <v>265</v>
      </c>
      <c r="G476" s="203" t="s">
        <v>260</v>
      </c>
      <c r="H476" s="203" t="s">
        <v>35</v>
      </c>
      <c r="I476" s="128" t="s">
        <v>2020</v>
      </c>
      <c r="J476" s="324" t="s">
        <v>109</v>
      </c>
      <c r="K476" s="336" t="s">
        <v>2036</v>
      </c>
      <c r="L476" s="336" t="s">
        <v>2037</v>
      </c>
      <c r="M476" s="324" t="s">
        <v>2047</v>
      </c>
      <c r="N476" s="324" t="s">
        <v>145</v>
      </c>
      <c r="O476" s="332">
        <f t="shared" ref="O476" si="2291">IF(N476="ALTA",5,IF(N476="MEDIO ALTA",4,IF(N476="MEDIA",3,IF(N476="MEDIO BAJA",2,IF(N476="BAJA",1,0)))))</f>
        <v>5</v>
      </c>
      <c r="P476" s="324" t="s">
        <v>208</v>
      </c>
      <c r="Q476" s="332">
        <f t="shared" ref="Q476" si="2292">IF(P476="ALTO",5,IF(P476="MEDIO-ALTO",4,IF(P476="MEDIO",3,IF(P476="MEDIO-BAJO",2,IF(P476="BAJO",1,0)))))</f>
        <v>2</v>
      </c>
      <c r="R476" s="332">
        <f t="shared" ref="R476" si="2293">Q476*O476</f>
        <v>10</v>
      </c>
      <c r="S476" s="128" t="s">
        <v>315</v>
      </c>
      <c r="T476" s="129">
        <f t="shared" si="2253"/>
        <v>1</v>
      </c>
      <c r="U476" s="325">
        <f t="shared" ref="U476" si="2294">ROUND(AVERAGEIF(T476:T478,"&gt;0"),0)</f>
        <v>2</v>
      </c>
      <c r="V476" s="325">
        <f t="shared" ref="V476" si="2295">U476*0.6</f>
        <v>1.2</v>
      </c>
      <c r="W476" s="203" t="s">
        <v>2054</v>
      </c>
      <c r="X476" s="324">
        <f t="shared" ref="X476" si="2296">IF(S476="No_existen",5*$X$10,Y476*$X$10)</f>
        <v>0.15000000000000002</v>
      </c>
      <c r="Y476" s="329">
        <f t="shared" ref="Y476" si="2297">ROUND(AVERAGEIF(Z476:Z478,"&gt;0"),0)</f>
        <v>3</v>
      </c>
      <c r="Z476" s="206">
        <f t="shared" si="2254"/>
        <v>4</v>
      </c>
      <c r="AA476" s="203" t="s">
        <v>318</v>
      </c>
      <c r="AB476" s="203"/>
      <c r="AC476" s="329">
        <f t="shared" ref="AC476" si="2298">IF(S476="No_existen",5*$AC$10,AD476*$AC$10)</f>
        <v>0.15</v>
      </c>
      <c r="AD476" s="325">
        <f t="shared" ref="AD476" si="2299">ROUND(AVERAGEIF(AE476:AE478,"&gt;0"),0)</f>
        <v>1</v>
      </c>
      <c r="AE476" s="202">
        <f t="shared" si="2255"/>
        <v>1</v>
      </c>
      <c r="AF476" s="203" t="s">
        <v>295</v>
      </c>
      <c r="AG476" s="203" t="s">
        <v>2070</v>
      </c>
      <c r="AH476" s="329">
        <f t="shared" ref="AH476" si="2300">IF(S476="No_existen",5*$AH$10,AI476*$AH$10)</f>
        <v>0.1</v>
      </c>
      <c r="AI476" s="325">
        <f t="shared" ref="AI476" si="2301">ROUND(AVERAGEIF(AJ476:AJ478,"&gt;0"),0)</f>
        <v>1</v>
      </c>
      <c r="AJ476" s="202">
        <f t="shared" si="2256"/>
        <v>1</v>
      </c>
      <c r="AK476" s="203" t="s">
        <v>292</v>
      </c>
      <c r="AL476" s="203" t="s">
        <v>299</v>
      </c>
      <c r="AM476" s="329">
        <f t="shared" ref="AM476" si="2302">IF(S476="No_existen",5*$AM$10,AN476*$AM$10)</f>
        <v>0.1</v>
      </c>
      <c r="AN476" s="325">
        <f t="shared" ref="AN476" si="2303">ROUND(AVERAGEIF(AO476:AO478,"&gt;0"),0)</f>
        <v>1</v>
      </c>
      <c r="AO476" s="202">
        <f t="shared" si="2231"/>
        <v>1</v>
      </c>
      <c r="AP476" s="203" t="s">
        <v>614</v>
      </c>
      <c r="AQ476" s="325">
        <f t="shared" ref="AQ476" si="2304">ROUND(AVERAGE(U476,Y476,AD476,AI476,AN476),0)</f>
        <v>2</v>
      </c>
      <c r="AR476" s="325" t="str">
        <f t="shared" ref="AR476" si="2305">IF(AQ476&lt;1.5,"FUERTE",IF(AND(AQ476&gt;=1.5,AQ476&lt;2.5),"ACEPTABLE",IF(AQ476&gt;=5,"INEXISTENTE","DÉBIL")))</f>
        <v>ACEPTABLE</v>
      </c>
      <c r="AS476" s="327">
        <f t="shared" ref="AS476" si="2306">IF(R476=0,0,ROUND((R476*AQ476),0))</f>
        <v>20</v>
      </c>
      <c r="AT476" s="327" t="str">
        <f t="shared" ref="AT476" si="2307">IF(AS476&gt;=36,"GRAVE", IF(AS476&lt;=10, "LEVE", "MODERADO"))</f>
        <v>MODERADO</v>
      </c>
      <c r="AU476" s="334" t="s">
        <v>2081</v>
      </c>
      <c r="AV476" s="335"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324"/>
      <c r="B477" s="324"/>
      <c r="C477" s="325"/>
      <c r="D477" s="336"/>
      <c r="E477" s="325"/>
      <c r="F477" s="324"/>
      <c r="G477" s="203" t="s">
        <v>260</v>
      </c>
      <c r="H477" s="203" t="s">
        <v>34</v>
      </c>
      <c r="I477" s="128" t="s">
        <v>2021</v>
      </c>
      <c r="J477" s="324"/>
      <c r="K477" s="336"/>
      <c r="L477" s="336"/>
      <c r="M477" s="324"/>
      <c r="N477" s="324"/>
      <c r="O477" s="332"/>
      <c r="P477" s="324"/>
      <c r="Q477" s="332"/>
      <c r="R477" s="332"/>
      <c r="S477" s="128" t="s">
        <v>315</v>
      </c>
      <c r="T477" s="129">
        <f t="shared" si="2253"/>
        <v>1</v>
      </c>
      <c r="U477" s="325"/>
      <c r="V477" s="325"/>
      <c r="W477" s="203" t="s">
        <v>2055</v>
      </c>
      <c r="X477" s="324"/>
      <c r="Y477" s="329"/>
      <c r="Z477" s="206">
        <f t="shared" si="2254"/>
        <v>2</v>
      </c>
      <c r="AA477" s="203" t="s">
        <v>319</v>
      </c>
      <c r="AB477" s="203"/>
      <c r="AC477" s="329"/>
      <c r="AD477" s="325"/>
      <c r="AE477" s="202">
        <f t="shared" si="2255"/>
        <v>1</v>
      </c>
      <c r="AF477" s="203" t="s">
        <v>295</v>
      </c>
      <c r="AG477" s="203" t="s">
        <v>2071</v>
      </c>
      <c r="AH477" s="329"/>
      <c r="AI477" s="325"/>
      <c r="AJ477" s="202">
        <f t="shared" si="2256"/>
        <v>1</v>
      </c>
      <c r="AK477" s="203" t="s">
        <v>292</v>
      </c>
      <c r="AL477" s="203" t="s">
        <v>299</v>
      </c>
      <c r="AM477" s="329"/>
      <c r="AN477" s="325"/>
      <c r="AO477" s="202">
        <f t="shared" si="2231"/>
        <v>1</v>
      </c>
      <c r="AP477" s="203" t="s">
        <v>614</v>
      </c>
      <c r="AQ477" s="325"/>
      <c r="AR477" s="325"/>
      <c r="AS477" s="327"/>
      <c r="AT477" s="327"/>
      <c r="AU477" s="334"/>
      <c r="AV477" s="334"/>
      <c r="AW477" s="203" t="s">
        <v>90</v>
      </c>
      <c r="AX477" s="203" t="s">
        <v>2088</v>
      </c>
      <c r="AY477" s="131">
        <v>45611</v>
      </c>
      <c r="AZ477" s="131"/>
      <c r="BA477" s="207"/>
      <c r="BB477" s="145"/>
      <c r="BC477" s="145"/>
      <c r="BD477" s="145"/>
      <c r="BE477" s="145"/>
      <c r="BF477" s="145"/>
      <c r="BG477" s="145"/>
      <c r="BH477" s="145"/>
    </row>
    <row r="478" spans="1:60" ht="63.75" hidden="1" customHeight="1" x14ac:dyDescent="0.2">
      <c r="A478" s="324"/>
      <c r="B478" s="324"/>
      <c r="C478" s="325"/>
      <c r="D478" s="336"/>
      <c r="E478" s="325"/>
      <c r="F478" s="324"/>
      <c r="G478" s="203" t="s">
        <v>260</v>
      </c>
      <c r="H478" s="203" t="s">
        <v>37</v>
      </c>
      <c r="I478" s="128" t="s">
        <v>2022</v>
      </c>
      <c r="J478" s="324"/>
      <c r="K478" s="336"/>
      <c r="L478" s="336"/>
      <c r="M478" s="324"/>
      <c r="N478" s="324"/>
      <c r="O478" s="332"/>
      <c r="P478" s="324"/>
      <c r="Q478" s="332"/>
      <c r="R478" s="332"/>
      <c r="S478" s="128" t="s">
        <v>386</v>
      </c>
      <c r="T478" s="129">
        <f t="shared" si="2253"/>
        <v>4</v>
      </c>
      <c r="U478" s="325"/>
      <c r="V478" s="325"/>
      <c r="W478" s="203" t="s">
        <v>2056</v>
      </c>
      <c r="X478" s="324"/>
      <c r="Y478" s="329"/>
      <c r="Z478" s="206">
        <f t="shared" si="2254"/>
        <v>4</v>
      </c>
      <c r="AA478" s="203" t="s">
        <v>318</v>
      </c>
      <c r="AB478" s="203"/>
      <c r="AC478" s="329"/>
      <c r="AD478" s="325"/>
      <c r="AE478" s="202">
        <f t="shared" si="2255"/>
        <v>1</v>
      </c>
      <c r="AF478" s="203" t="s">
        <v>295</v>
      </c>
      <c r="AG478" s="203" t="s">
        <v>2070</v>
      </c>
      <c r="AH478" s="329"/>
      <c r="AI478" s="325"/>
      <c r="AJ478" s="202">
        <f t="shared" si="2256"/>
        <v>1</v>
      </c>
      <c r="AK478" s="203" t="s">
        <v>292</v>
      </c>
      <c r="AL478" s="203" t="s">
        <v>303</v>
      </c>
      <c r="AM478" s="329"/>
      <c r="AN478" s="325"/>
      <c r="AO478" s="202">
        <f t="shared" si="2231"/>
        <v>1</v>
      </c>
      <c r="AP478" s="203" t="s">
        <v>614</v>
      </c>
      <c r="AQ478" s="325"/>
      <c r="AR478" s="325"/>
      <c r="AS478" s="327"/>
      <c r="AT478" s="327"/>
      <c r="AU478" s="334"/>
      <c r="AV478" s="334"/>
      <c r="AW478" s="203" t="s">
        <v>90</v>
      </c>
      <c r="AX478" s="203" t="s">
        <v>2089</v>
      </c>
      <c r="AY478" s="130">
        <v>45657</v>
      </c>
      <c r="AZ478" s="131"/>
      <c r="BA478" s="207"/>
      <c r="BB478" s="145"/>
      <c r="BC478" s="145"/>
      <c r="BD478" s="145"/>
      <c r="BE478" s="145"/>
      <c r="BF478" s="145"/>
      <c r="BG478" s="145"/>
      <c r="BH478" s="145"/>
    </row>
    <row r="479" spans="1:60" ht="63.75" customHeight="1" x14ac:dyDescent="0.2">
      <c r="A479" s="324">
        <v>157</v>
      </c>
      <c r="B479" s="324" t="s">
        <v>532</v>
      </c>
      <c r="C479" s="325" t="str">
        <f>+VLOOKUP(B479,$A$568:$B$606,2,0)</f>
        <v>FERNANDO NOREÑA JARAMILLO</v>
      </c>
      <c r="D479" s="336" t="s">
        <v>167</v>
      </c>
      <c r="E479" s="325"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324" t="s">
        <v>264</v>
      </c>
      <c r="G479" s="203" t="s">
        <v>260</v>
      </c>
      <c r="H479" s="203" t="s">
        <v>37</v>
      </c>
      <c r="I479" s="203" t="s">
        <v>2023</v>
      </c>
      <c r="J479" s="324" t="s">
        <v>105</v>
      </c>
      <c r="K479" s="324" t="s">
        <v>2038</v>
      </c>
      <c r="L479" s="324" t="s">
        <v>2039</v>
      </c>
      <c r="M479" s="369" t="s">
        <v>2048</v>
      </c>
      <c r="N479" s="324" t="s">
        <v>104</v>
      </c>
      <c r="O479" s="332">
        <f t="shared" ref="O479" si="2308">IF(N479="ALTA",5,IF(N479="MEDIO ALTA",4,IF(N479="MEDIA",3,IF(N479="MEDIO BAJA",2,IF(N479="BAJA",1,0)))))</f>
        <v>3</v>
      </c>
      <c r="P479" s="324" t="s">
        <v>141</v>
      </c>
      <c r="Q479" s="332">
        <f t="shared" ref="Q479" si="2309">IF(P479="ALTO",5,IF(P479="MEDIO-ALTO",4,IF(P479="MEDIO",3,IF(P479="MEDIO-BAJO",2,IF(P479="BAJO",1,0)))))</f>
        <v>1</v>
      </c>
      <c r="R479" s="332">
        <f t="shared" ref="R479" si="2310">Q479*O479</f>
        <v>3</v>
      </c>
      <c r="S479" s="128" t="s">
        <v>315</v>
      </c>
      <c r="T479" s="129">
        <f t="shared" si="2253"/>
        <v>1</v>
      </c>
      <c r="U479" s="325">
        <f t="shared" ref="U479" si="2311">ROUND(AVERAGEIF(T479:T481,"&gt;0"),0)</f>
        <v>1</v>
      </c>
      <c r="V479" s="325">
        <f t="shared" ref="V479" si="2312">U479*0.6</f>
        <v>0.6</v>
      </c>
      <c r="W479" s="203" t="s">
        <v>2057</v>
      </c>
      <c r="X479" s="324">
        <f t="shared" ref="X479" si="2313">IF(S479="No_existen",5*$X$10,Y479*$X$10)</f>
        <v>0.2</v>
      </c>
      <c r="Y479" s="329">
        <f t="shared" ref="Y479" si="2314">ROUND(AVERAGEIF(Z479:Z481,"&gt;0"),0)</f>
        <v>4</v>
      </c>
      <c r="Z479" s="206">
        <f t="shared" si="2254"/>
        <v>4</v>
      </c>
      <c r="AA479" s="203" t="s">
        <v>318</v>
      </c>
      <c r="AB479" s="203"/>
      <c r="AC479" s="329">
        <f t="shared" ref="AC479" si="2315">IF(S479="No_existen",5*$AC$10,AD479*$AC$10)</f>
        <v>0.15</v>
      </c>
      <c r="AD479" s="325">
        <f t="shared" ref="AD479" si="2316">ROUND(AVERAGEIF(AE479:AE481,"&gt;0"),0)</f>
        <v>1</v>
      </c>
      <c r="AE479" s="202">
        <f t="shared" si="2255"/>
        <v>1</v>
      </c>
      <c r="AF479" s="203" t="s">
        <v>295</v>
      </c>
      <c r="AG479" s="203" t="s">
        <v>2072</v>
      </c>
      <c r="AH479" s="329">
        <f t="shared" ref="AH479" si="2317">IF(S479="No_existen",5*$AH$10,AI479*$AH$10)</f>
        <v>0.1</v>
      </c>
      <c r="AI479" s="325">
        <f t="shared" ref="AI479" si="2318">ROUND(AVERAGEIF(AJ479:AJ481,"&gt;0"),0)</f>
        <v>1</v>
      </c>
      <c r="AJ479" s="202">
        <f t="shared" si="2256"/>
        <v>1</v>
      </c>
      <c r="AK479" s="203" t="s">
        <v>292</v>
      </c>
      <c r="AL479" s="203" t="s">
        <v>306</v>
      </c>
      <c r="AM479" s="329">
        <f t="shared" ref="AM479" si="2319">IF(S479="No_existen",5*$AM$10,AN479*$AM$10)</f>
        <v>0.30000000000000004</v>
      </c>
      <c r="AN479" s="325">
        <f t="shared" ref="AN479" si="2320">ROUND(AVERAGEIF(AO479:AO481,"&gt;0"),0)</f>
        <v>3</v>
      </c>
      <c r="AO479" s="202">
        <f t="shared" ref="AO479:AO490" si="2321">IF(AP479="Preventivo",1,IF(AP479="Detectivo",4, IF(S479="No_existen",5,0)))</f>
        <v>4</v>
      </c>
      <c r="AP479" s="203" t="s">
        <v>613</v>
      </c>
      <c r="AQ479" s="325">
        <f t="shared" ref="AQ479" si="2322">ROUND(AVERAGE(U479,Y479,AD479,AI479,AN479),0)</f>
        <v>2</v>
      </c>
      <c r="AR479" s="325" t="str">
        <f t="shared" ref="AR479" si="2323">IF(AQ479&lt;1.5,"FUERTE",IF(AND(AQ479&gt;=1.5,AQ479&lt;2.5),"ACEPTABLE",IF(AQ479&gt;=5,"INEXISTENTE","DÉBIL")))</f>
        <v>ACEPTABLE</v>
      </c>
      <c r="AS479" s="327">
        <f t="shared" ref="AS479" si="2324">IF(R479=0,0,ROUND((R479*AQ479),0))</f>
        <v>6</v>
      </c>
      <c r="AT479" s="327" t="str">
        <f t="shared" ref="AT479" si="2325">IF(AS479&gt;=36,"GRAVE", IF(AS479&lt;=10, "LEVE", "MODERADO"))</f>
        <v>LEVE</v>
      </c>
      <c r="AU479" s="372" t="s">
        <v>2083</v>
      </c>
      <c r="AV479" s="373">
        <v>0.8</v>
      </c>
      <c r="AW479" s="203" t="s">
        <v>89</v>
      </c>
      <c r="AX479" s="203"/>
      <c r="AY479" s="130"/>
      <c r="AZ479" s="131"/>
      <c r="BA479" s="207"/>
      <c r="BB479" s="145"/>
      <c r="BC479" s="145"/>
      <c r="BD479" s="145"/>
      <c r="BE479" s="145"/>
      <c r="BF479" s="145"/>
      <c r="BG479" s="145"/>
      <c r="BH479" s="145"/>
    </row>
    <row r="480" spans="1:60" ht="63.75" hidden="1" customHeight="1" x14ac:dyDescent="0.2">
      <c r="A480" s="324"/>
      <c r="B480" s="324"/>
      <c r="C480" s="325"/>
      <c r="D480" s="336"/>
      <c r="E480" s="325"/>
      <c r="F480" s="324"/>
      <c r="G480" s="203" t="s">
        <v>260</v>
      </c>
      <c r="H480" s="203" t="s">
        <v>34</v>
      </c>
      <c r="I480" s="203" t="s">
        <v>2024</v>
      </c>
      <c r="J480" s="324"/>
      <c r="K480" s="324"/>
      <c r="L480" s="324"/>
      <c r="M480" s="369"/>
      <c r="N480" s="324"/>
      <c r="O480" s="332"/>
      <c r="P480" s="324"/>
      <c r="Q480" s="332"/>
      <c r="R480" s="332"/>
      <c r="S480" s="128" t="s">
        <v>315</v>
      </c>
      <c r="T480" s="129">
        <f t="shared" si="2253"/>
        <v>1</v>
      </c>
      <c r="U480" s="325"/>
      <c r="V480" s="325"/>
      <c r="W480" s="203" t="s">
        <v>2058</v>
      </c>
      <c r="X480" s="324"/>
      <c r="Y480" s="329"/>
      <c r="Z480" s="206">
        <f t="shared" si="2254"/>
        <v>4</v>
      </c>
      <c r="AA480" s="203" t="s">
        <v>318</v>
      </c>
      <c r="AB480" s="203"/>
      <c r="AC480" s="329"/>
      <c r="AD480" s="325"/>
      <c r="AE480" s="202">
        <f t="shared" si="2255"/>
        <v>1</v>
      </c>
      <c r="AF480" s="203" t="s">
        <v>295</v>
      </c>
      <c r="AG480" s="203" t="s">
        <v>2073</v>
      </c>
      <c r="AH480" s="329"/>
      <c r="AI480" s="325"/>
      <c r="AJ480" s="202">
        <f t="shared" si="2256"/>
        <v>1</v>
      </c>
      <c r="AK480" s="203" t="s">
        <v>292</v>
      </c>
      <c r="AL480" s="203" t="s">
        <v>305</v>
      </c>
      <c r="AM480" s="329"/>
      <c r="AN480" s="325"/>
      <c r="AO480" s="202">
        <f t="shared" si="2321"/>
        <v>1</v>
      </c>
      <c r="AP480" s="203" t="s">
        <v>614</v>
      </c>
      <c r="AQ480" s="325"/>
      <c r="AR480" s="325"/>
      <c r="AS480" s="327"/>
      <c r="AT480" s="327"/>
      <c r="AU480" s="372"/>
      <c r="AV480" s="372"/>
      <c r="AW480" s="203" t="s">
        <v>89</v>
      </c>
      <c r="AX480" s="203"/>
      <c r="AY480" s="130"/>
      <c r="AZ480" s="131"/>
      <c r="BA480" s="207"/>
      <c r="BB480" s="145"/>
      <c r="BC480" s="145"/>
      <c r="BD480" s="145"/>
      <c r="BE480" s="145"/>
      <c r="BF480" s="145"/>
      <c r="BG480" s="145"/>
      <c r="BH480" s="145"/>
    </row>
    <row r="481" spans="1:60" ht="63.75" hidden="1" customHeight="1" x14ac:dyDescent="0.2">
      <c r="A481" s="324"/>
      <c r="B481" s="324"/>
      <c r="C481" s="325"/>
      <c r="D481" s="336"/>
      <c r="E481" s="325"/>
      <c r="F481" s="324"/>
      <c r="G481" s="203" t="s">
        <v>261</v>
      </c>
      <c r="H481" s="203" t="s">
        <v>41</v>
      </c>
      <c r="I481" s="203" t="s">
        <v>2025</v>
      </c>
      <c r="J481" s="324"/>
      <c r="K481" s="324"/>
      <c r="L481" s="324"/>
      <c r="M481" s="369"/>
      <c r="N481" s="324"/>
      <c r="O481" s="332"/>
      <c r="P481" s="324"/>
      <c r="Q481" s="332"/>
      <c r="R481" s="332"/>
      <c r="S481" s="128"/>
      <c r="T481" s="129">
        <f t="shared" si="2253"/>
        <v>0</v>
      </c>
      <c r="U481" s="325"/>
      <c r="V481" s="325"/>
      <c r="W481" s="203"/>
      <c r="X481" s="324"/>
      <c r="Y481" s="329"/>
      <c r="Z481" s="206">
        <f t="shared" si="2254"/>
        <v>0</v>
      </c>
      <c r="AA481" s="203"/>
      <c r="AB481" s="203"/>
      <c r="AC481" s="329"/>
      <c r="AD481" s="325"/>
      <c r="AE481" s="202">
        <f t="shared" si="2255"/>
        <v>0</v>
      </c>
      <c r="AF481" s="203"/>
      <c r="AG481" s="203"/>
      <c r="AH481" s="329"/>
      <c r="AI481" s="325"/>
      <c r="AJ481" s="202">
        <f t="shared" si="2256"/>
        <v>0</v>
      </c>
      <c r="AK481" s="203"/>
      <c r="AL481" s="203"/>
      <c r="AM481" s="329"/>
      <c r="AN481" s="325"/>
      <c r="AO481" s="202">
        <f t="shared" si="2321"/>
        <v>0</v>
      </c>
      <c r="AP481" s="203"/>
      <c r="AQ481" s="325"/>
      <c r="AR481" s="325"/>
      <c r="AS481" s="327"/>
      <c r="AT481" s="327"/>
      <c r="AU481" s="372"/>
      <c r="AV481" s="372"/>
      <c r="AW481" s="203" t="s">
        <v>89</v>
      </c>
      <c r="AX481" s="203"/>
      <c r="AY481" s="130"/>
      <c r="AZ481" s="131"/>
      <c r="BA481" s="207"/>
      <c r="BB481" s="145"/>
      <c r="BC481" s="145"/>
      <c r="BD481" s="145"/>
      <c r="BE481" s="145"/>
      <c r="BF481" s="145"/>
      <c r="BG481" s="145"/>
      <c r="BH481" s="145"/>
    </row>
    <row r="482" spans="1:60" ht="63.75" hidden="1" customHeight="1" x14ac:dyDescent="0.2">
      <c r="A482" s="324">
        <v>158</v>
      </c>
      <c r="B482" s="324" t="s">
        <v>532</v>
      </c>
      <c r="C482" s="325" t="str">
        <f>+VLOOKUP(B482,$A$568:$B$606,2,0)</f>
        <v>FERNANDO NOREÑA JARAMILLO</v>
      </c>
      <c r="D482" s="336" t="s">
        <v>166</v>
      </c>
      <c r="E482" s="325"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324" t="s">
        <v>264</v>
      </c>
      <c r="G482" s="203" t="s">
        <v>260</v>
      </c>
      <c r="H482" s="203" t="s">
        <v>34</v>
      </c>
      <c r="I482" s="167" t="s">
        <v>2026</v>
      </c>
      <c r="J482" s="324" t="s">
        <v>142</v>
      </c>
      <c r="K482" s="324" t="s">
        <v>2040</v>
      </c>
      <c r="L482" s="324" t="s">
        <v>2041</v>
      </c>
      <c r="M482" s="324" t="s">
        <v>2049</v>
      </c>
      <c r="N482" s="324" t="s">
        <v>127</v>
      </c>
      <c r="O482" s="332">
        <f t="shared" ref="O482" si="2326">IF(N482="ALTA",5,IF(N482="MEDIO ALTA",4,IF(N482="MEDIA",3,IF(N482="MEDIO BAJA",2,IF(N482="BAJA",1,0)))))</f>
        <v>1</v>
      </c>
      <c r="P482" s="324" t="s">
        <v>209</v>
      </c>
      <c r="Q482" s="332">
        <f t="shared" ref="Q482" si="2327">IF(P482="ALTO",5,IF(P482="MEDIO-ALTO",4,IF(P482="MEDIO",3,IF(P482="MEDIO-BAJO",2,IF(P482="BAJO",1,0)))))</f>
        <v>4</v>
      </c>
      <c r="R482" s="332">
        <f t="shared" ref="R482" si="2328">Q482*O482</f>
        <v>4</v>
      </c>
      <c r="S482" s="128" t="s">
        <v>315</v>
      </c>
      <c r="T482" s="129">
        <f t="shared" si="2253"/>
        <v>1</v>
      </c>
      <c r="U482" s="325">
        <f t="shared" ref="U482" si="2329">ROUND(AVERAGEIF(T482:T484,"&gt;0"),0)</f>
        <v>1</v>
      </c>
      <c r="V482" s="325">
        <f t="shared" ref="V482" si="2330">U482*0.6</f>
        <v>0.6</v>
      </c>
      <c r="W482" s="203" t="s">
        <v>2059</v>
      </c>
      <c r="X482" s="324">
        <f t="shared" ref="X482" si="2331">IF(S482="No_existen",5*$X$10,Y482*$X$10)</f>
        <v>0.2</v>
      </c>
      <c r="Y482" s="329">
        <f t="shared" ref="Y482" si="2332">ROUND(AVERAGEIF(Z482:Z484,"&gt;0"),0)</f>
        <v>4</v>
      </c>
      <c r="Z482" s="206">
        <f t="shared" si="2254"/>
        <v>4</v>
      </c>
      <c r="AA482" s="203" t="s">
        <v>318</v>
      </c>
      <c r="AB482" s="203"/>
      <c r="AC482" s="329">
        <f t="shared" ref="AC482" si="2333">IF(S482="No_existen",5*$AC$10,AD482*$AC$10)</f>
        <v>0.15</v>
      </c>
      <c r="AD482" s="325">
        <f t="shared" ref="AD482" si="2334">ROUND(AVERAGEIF(AE482:AE484,"&gt;0"),0)</f>
        <v>1</v>
      </c>
      <c r="AE482" s="202">
        <f t="shared" si="2255"/>
        <v>1</v>
      </c>
      <c r="AF482" s="203" t="s">
        <v>295</v>
      </c>
      <c r="AG482" s="203" t="s">
        <v>2074</v>
      </c>
      <c r="AH482" s="329">
        <f t="shared" ref="AH482" si="2335">IF(S482="No_existen",5*$AH$10,AI482*$AH$10)</f>
        <v>0.1</v>
      </c>
      <c r="AI482" s="325">
        <f t="shared" ref="AI482" si="2336">ROUND(AVERAGEIF(AJ482:AJ484,"&gt;0"),0)</f>
        <v>1</v>
      </c>
      <c r="AJ482" s="202">
        <f t="shared" si="2256"/>
        <v>1</v>
      </c>
      <c r="AK482" s="203" t="s">
        <v>292</v>
      </c>
      <c r="AL482" s="203" t="s">
        <v>299</v>
      </c>
      <c r="AM482" s="329">
        <f t="shared" ref="AM482" si="2337">IF(S482="No_existen",5*$AM$10,AN482*$AM$10)</f>
        <v>0.1</v>
      </c>
      <c r="AN482" s="325">
        <f t="shared" ref="AN482" si="2338">ROUND(AVERAGEIF(AO482:AO484,"&gt;0"),0)</f>
        <v>1</v>
      </c>
      <c r="AO482" s="202">
        <f t="shared" si="2321"/>
        <v>1</v>
      </c>
      <c r="AP482" s="203" t="s">
        <v>614</v>
      </c>
      <c r="AQ482" s="325">
        <f t="shared" ref="AQ482" si="2339">ROUND(AVERAGE(U482,Y482,AD482,AI482,AN482),0)</f>
        <v>2</v>
      </c>
      <c r="AR482" s="325" t="str">
        <f t="shared" ref="AR482" si="2340">IF(AQ482&lt;1.5,"FUERTE",IF(AND(AQ482&gt;=1.5,AQ482&lt;2.5),"ACEPTABLE",IF(AQ482&gt;=5,"INEXISTENTE","DÉBIL")))</f>
        <v>ACEPTABLE</v>
      </c>
      <c r="AS482" s="327">
        <f t="shared" ref="AS482" si="2341">IF(R482=0,0,ROUND((R482*AQ482),0))</f>
        <v>8</v>
      </c>
      <c r="AT482" s="327" t="str">
        <f t="shared" ref="AT482" si="2342">IF(AS482&gt;=36,"GRAVE", IF(AS482&lt;=10, "LEVE", "MODERADO"))</f>
        <v>LEVE</v>
      </c>
      <c r="AU482" s="334" t="s">
        <v>2084</v>
      </c>
      <c r="AV482" s="343">
        <v>0</v>
      </c>
      <c r="AW482" s="203" t="s">
        <v>89</v>
      </c>
      <c r="AX482" s="203"/>
      <c r="AY482" s="130"/>
      <c r="AZ482" s="131"/>
      <c r="BA482" s="207"/>
      <c r="BB482" s="145"/>
      <c r="BC482" s="145"/>
      <c r="BD482" s="145"/>
      <c r="BE482" s="145"/>
      <c r="BF482" s="145"/>
      <c r="BG482" s="145"/>
      <c r="BH482" s="145"/>
    </row>
    <row r="483" spans="1:60" ht="63.75" hidden="1" customHeight="1" x14ac:dyDescent="0.2">
      <c r="A483" s="324"/>
      <c r="B483" s="324"/>
      <c r="C483" s="325"/>
      <c r="D483" s="336"/>
      <c r="E483" s="325"/>
      <c r="F483" s="324"/>
      <c r="G483" s="203"/>
      <c r="H483" s="203"/>
      <c r="I483" s="203"/>
      <c r="J483" s="324"/>
      <c r="K483" s="324"/>
      <c r="L483" s="324"/>
      <c r="M483" s="324"/>
      <c r="N483" s="324"/>
      <c r="O483" s="332"/>
      <c r="P483" s="324"/>
      <c r="Q483" s="332"/>
      <c r="R483" s="332"/>
      <c r="S483" s="128"/>
      <c r="T483" s="129">
        <f t="shared" si="2253"/>
        <v>0</v>
      </c>
      <c r="U483" s="325"/>
      <c r="V483" s="325"/>
      <c r="W483" s="203"/>
      <c r="X483" s="324"/>
      <c r="Y483" s="329"/>
      <c r="Z483" s="206">
        <f t="shared" si="2254"/>
        <v>0</v>
      </c>
      <c r="AA483" s="203"/>
      <c r="AB483" s="203"/>
      <c r="AC483" s="329"/>
      <c r="AD483" s="325"/>
      <c r="AE483" s="202">
        <f t="shared" si="2255"/>
        <v>0</v>
      </c>
      <c r="AF483" s="203"/>
      <c r="AG483" s="203"/>
      <c r="AH483" s="329"/>
      <c r="AI483" s="325"/>
      <c r="AJ483" s="202">
        <f t="shared" si="2256"/>
        <v>0</v>
      </c>
      <c r="AK483" s="203"/>
      <c r="AL483" s="203"/>
      <c r="AM483" s="329"/>
      <c r="AN483" s="325"/>
      <c r="AO483" s="202">
        <f t="shared" si="2321"/>
        <v>0</v>
      </c>
      <c r="AP483" s="203"/>
      <c r="AQ483" s="325"/>
      <c r="AR483" s="325"/>
      <c r="AS483" s="327"/>
      <c r="AT483" s="327"/>
      <c r="AU483" s="334"/>
      <c r="AV483" s="343"/>
      <c r="AW483" s="203" t="s">
        <v>89</v>
      </c>
      <c r="AX483" s="203"/>
      <c r="AY483" s="130"/>
      <c r="AZ483" s="131"/>
      <c r="BA483" s="207"/>
      <c r="BB483" s="145"/>
      <c r="BC483" s="145"/>
      <c r="BD483" s="145"/>
      <c r="BE483" s="145"/>
      <c r="BF483" s="145"/>
      <c r="BG483" s="145"/>
      <c r="BH483" s="145"/>
    </row>
    <row r="484" spans="1:60" ht="63.75" hidden="1" customHeight="1" x14ac:dyDescent="0.2">
      <c r="A484" s="324"/>
      <c r="B484" s="324"/>
      <c r="C484" s="325"/>
      <c r="D484" s="336"/>
      <c r="E484" s="325"/>
      <c r="F484" s="324"/>
      <c r="G484" s="203"/>
      <c r="H484" s="203"/>
      <c r="I484" s="203"/>
      <c r="J484" s="324"/>
      <c r="K484" s="324"/>
      <c r="L484" s="324"/>
      <c r="M484" s="324"/>
      <c r="N484" s="324"/>
      <c r="O484" s="332"/>
      <c r="P484" s="324"/>
      <c r="Q484" s="332"/>
      <c r="R484" s="332"/>
      <c r="S484" s="128"/>
      <c r="T484" s="129">
        <f t="shared" si="2253"/>
        <v>0</v>
      </c>
      <c r="U484" s="325"/>
      <c r="V484" s="325"/>
      <c r="W484" s="203"/>
      <c r="X484" s="324"/>
      <c r="Y484" s="329"/>
      <c r="Z484" s="206">
        <f t="shared" si="2254"/>
        <v>0</v>
      </c>
      <c r="AA484" s="203"/>
      <c r="AB484" s="203"/>
      <c r="AC484" s="329"/>
      <c r="AD484" s="325"/>
      <c r="AE484" s="202">
        <f t="shared" si="2255"/>
        <v>0</v>
      </c>
      <c r="AF484" s="203"/>
      <c r="AG484" s="203"/>
      <c r="AH484" s="329"/>
      <c r="AI484" s="325"/>
      <c r="AJ484" s="202">
        <f t="shared" si="2256"/>
        <v>0</v>
      </c>
      <c r="AK484" s="203"/>
      <c r="AL484" s="203"/>
      <c r="AM484" s="329"/>
      <c r="AN484" s="325"/>
      <c r="AO484" s="202">
        <f t="shared" si="2321"/>
        <v>0</v>
      </c>
      <c r="AP484" s="203"/>
      <c r="AQ484" s="325"/>
      <c r="AR484" s="325"/>
      <c r="AS484" s="327"/>
      <c r="AT484" s="327"/>
      <c r="AU484" s="334"/>
      <c r="AV484" s="343"/>
      <c r="AW484" s="203" t="s">
        <v>89</v>
      </c>
      <c r="AX484" s="203"/>
      <c r="AY484" s="130"/>
      <c r="AZ484" s="131"/>
      <c r="BA484" s="207"/>
      <c r="BB484" s="145"/>
      <c r="BC484" s="145"/>
      <c r="BD484" s="145"/>
      <c r="BE484" s="145"/>
      <c r="BF484" s="145"/>
      <c r="BG484" s="145"/>
      <c r="BH484" s="145"/>
    </row>
    <row r="485" spans="1:60" ht="63.75" hidden="1" customHeight="1" x14ac:dyDescent="0.2">
      <c r="A485" s="324">
        <v>159</v>
      </c>
      <c r="B485" s="324" t="s">
        <v>532</v>
      </c>
      <c r="C485" s="325" t="str">
        <f>+VLOOKUP(B485,$A$568:$B$606,2,0)</f>
        <v>FERNANDO NOREÑA JARAMILLO</v>
      </c>
      <c r="D485" s="336" t="s">
        <v>166</v>
      </c>
      <c r="E485" s="325"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324" t="s">
        <v>265</v>
      </c>
      <c r="G485" s="203" t="s">
        <v>260</v>
      </c>
      <c r="H485" s="203" t="s">
        <v>35</v>
      </c>
      <c r="I485" s="167" t="s">
        <v>2027</v>
      </c>
      <c r="J485" s="324" t="s">
        <v>113</v>
      </c>
      <c r="K485" s="324" t="s">
        <v>2042</v>
      </c>
      <c r="L485" s="324" t="s">
        <v>2043</v>
      </c>
      <c r="M485" s="324" t="s">
        <v>2050</v>
      </c>
      <c r="N485" s="324" t="s">
        <v>127</v>
      </c>
      <c r="O485" s="332">
        <f t="shared" ref="O485" si="2343">IF(N485="ALTA",5,IF(N485="MEDIO ALTA",4,IF(N485="MEDIA",3,IF(N485="MEDIO BAJA",2,IF(N485="BAJA",1,0)))))</f>
        <v>1</v>
      </c>
      <c r="P485" s="324" t="s">
        <v>140</v>
      </c>
      <c r="Q485" s="332">
        <f t="shared" ref="Q485" si="2344">IF(P485="ALTO",5,IF(P485="MEDIO-ALTO",4,IF(P485="MEDIO",3,IF(P485="MEDIO-BAJO",2,IF(P485="BAJO",1,0)))))</f>
        <v>3</v>
      </c>
      <c r="R485" s="332">
        <f t="shared" ref="R485" si="2345">Q485*O485</f>
        <v>3</v>
      </c>
      <c r="S485" s="128" t="s">
        <v>315</v>
      </c>
      <c r="T485" s="129">
        <f t="shared" si="2253"/>
        <v>1</v>
      </c>
      <c r="U485" s="325">
        <f t="shared" ref="U485" si="2346">ROUND(AVERAGEIF(T485:T487,"&gt;0"),0)</f>
        <v>1</v>
      </c>
      <c r="V485" s="325">
        <f t="shared" ref="V485" si="2347">U485*0.6</f>
        <v>0.6</v>
      </c>
      <c r="W485" s="203" t="s">
        <v>2060</v>
      </c>
      <c r="X485" s="324">
        <f t="shared" ref="X485" si="2348">IF(S485="No_existen",5*$X$10,Y485*$X$10)</f>
        <v>0.15000000000000002</v>
      </c>
      <c r="Y485" s="329">
        <f t="shared" ref="Y485" si="2349">ROUND(AVERAGEIF(Z485:Z487,"&gt;0"),0)</f>
        <v>3</v>
      </c>
      <c r="Z485" s="206">
        <f t="shared" si="2254"/>
        <v>4</v>
      </c>
      <c r="AA485" s="203" t="s">
        <v>318</v>
      </c>
      <c r="AB485" s="203"/>
      <c r="AC485" s="329">
        <f t="shared" ref="AC485" si="2350">IF(S485="No_existen",5*$AC$10,AD485*$AC$10)</f>
        <v>0.15</v>
      </c>
      <c r="AD485" s="325">
        <f t="shared" ref="AD485" si="2351">ROUND(AVERAGEIF(AE485:AE487,"&gt;0"),0)</f>
        <v>1</v>
      </c>
      <c r="AE485" s="202">
        <f t="shared" si="2255"/>
        <v>1</v>
      </c>
      <c r="AF485" s="203" t="s">
        <v>295</v>
      </c>
      <c r="AG485" s="203" t="s">
        <v>2074</v>
      </c>
      <c r="AH485" s="329">
        <f t="shared" ref="AH485" si="2352">IF(S485="No_existen",5*$AH$10,AI485*$AH$10)</f>
        <v>0.1</v>
      </c>
      <c r="AI485" s="325">
        <f t="shared" ref="AI485" si="2353">ROUND(AVERAGEIF(AJ485:AJ487,"&gt;0"),0)</f>
        <v>1</v>
      </c>
      <c r="AJ485" s="202">
        <f t="shared" si="2256"/>
        <v>1</v>
      </c>
      <c r="AK485" s="203" t="s">
        <v>292</v>
      </c>
      <c r="AL485" s="203" t="s">
        <v>301</v>
      </c>
      <c r="AM485" s="329">
        <f t="shared" ref="AM485" si="2354">IF(S485="No_existen",5*$AM$10,AN485*$AM$10)</f>
        <v>0.1</v>
      </c>
      <c r="AN485" s="325">
        <f t="shared" ref="AN485" si="2355">ROUND(AVERAGEIF(AO485:AO487,"&gt;0"),0)</f>
        <v>1</v>
      </c>
      <c r="AO485" s="202">
        <f t="shared" si="2321"/>
        <v>1</v>
      </c>
      <c r="AP485" s="203" t="s">
        <v>614</v>
      </c>
      <c r="AQ485" s="325">
        <f t="shared" ref="AQ485" si="2356">ROUND(AVERAGE(U485,Y485,AD485,AI485,AN485),0)</f>
        <v>1</v>
      </c>
      <c r="AR485" s="325" t="str">
        <f t="shared" ref="AR485" si="2357">IF(AQ485&lt;1.5,"FUERTE",IF(AND(AQ485&gt;=1.5,AQ485&lt;2.5),"ACEPTABLE",IF(AQ485&gt;=5,"INEXISTENTE","DÉBIL")))</f>
        <v>FUERTE</v>
      </c>
      <c r="AS485" s="327">
        <f t="shared" ref="AS485" si="2358">IF(R485=0,0,ROUND((R485*AQ485),0))</f>
        <v>3</v>
      </c>
      <c r="AT485" s="327" t="str">
        <f t="shared" ref="AT485" si="2359">IF(AS485&gt;=36,"GRAVE", IF(AS485&lt;=10, "LEVE", "MODERADO"))</f>
        <v>LEVE</v>
      </c>
      <c r="AU485" s="334" t="s">
        <v>2085</v>
      </c>
      <c r="AV485" s="343">
        <v>0</v>
      </c>
      <c r="AW485" s="203" t="s">
        <v>89</v>
      </c>
      <c r="AX485" s="203"/>
      <c r="AY485" s="130"/>
      <c r="AZ485" s="131"/>
      <c r="BA485" s="207"/>
      <c r="BB485" s="145"/>
      <c r="BC485" s="145"/>
      <c r="BD485" s="145"/>
      <c r="BE485" s="145"/>
      <c r="BF485" s="145"/>
      <c r="BG485" s="145"/>
      <c r="BH485" s="145"/>
    </row>
    <row r="486" spans="1:60" ht="63.75" hidden="1" customHeight="1" x14ac:dyDescent="0.2">
      <c r="A486" s="324"/>
      <c r="B486" s="324"/>
      <c r="C486" s="325"/>
      <c r="D486" s="336"/>
      <c r="E486" s="325"/>
      <c r="F486" s="324"/>
      <c r="G486" s="203" t="s">
        <v>261</v>
      </c>
      <c r="H486" s="203" t="s">
        <v>225</v>
      </c>
      <c r="I486" s="167" t="s">
        <v>2028</v>
      </c>
      <c r="J486" s="324"/>
      <c r="K486" s="324"/>
      <c r="L486" s="324"/>
      <c r="M486" s="324"/>
      <c r="N486" s="324"/>
      <c r="O486" s="332"/>
      <c r="P486" s="324"/>
      <c r="Q486" s="332"/>
      <c r="R486" s="332"/>
      <c r="S486" s="128" t="s">
        <v>315</v>
      </c>
      <c r="T486" s="129">
        <f t="shared" si="2253"/>
        <v>1</v>
      </c>
      <c r="U486" s="325"/>
      <c r="V486" s="325"/>
      <c r="W486" s="203" t="s">
        <v>2061</v>
      </c>
      <c r="X486" s="324"/>
      <c r="Y486" s="329"/>
      <c r="Z486" s="206">
        <f t="shared" si="2254"/>
        <v>1</v>
      </c>
      <c r="AA486" s="203" t="s">
        <v>320</v>
      </c>
      <c r="AB486" s="203" t="s">
        <v>2066</v>
      </c>
      <c r="AC486" s="329"/>
      <c r="AD486" s="325"/>
      <c r="AE486" s="202">
        <f t="shared" si="2255"/>
        <v>1</v>
      </c>
      <c r="AF486" s="203" t="s">
        <v>295</v>
      </c>
      <c r="AG486" s="203" t="s">
        <v>2075</v>
      </c>
      <c r="AH486" s="329"/>
      <c r="AI486" s="325"/>
      <c r="AJ486" s="202">
        <f t="shared" si="2256"/>
        <v>1</v>
      </c>
      <c r="AK486" s="203" t="s">
        <v>292</v>
      </c>
      <c r="AL486" s="203" t="s">
        <v>306</v>
      </c>
      <c r="AM486" s="329"/>
      <c r="AN486" s="325"/>
      <c r="AO486" s="202">
        <f t="shared" si="2321"/>
        <v>1</v>
      </c>
      <c r="AP486" s="203" t="s">
        <v>614</v>
      </c>
      <c r="AQ486" s="325"/>
      <c r="AR486" s="325"/>
      <c r="AS486" s="327"/>
      <c r="AT486" s="327"/>
      <c r="AU486" s="334"/>
      <c r="AV486" s="343"/>
      <c r="AW486" s="203" t="s">
        <v>89</v>
      </c>
      <c r="AX486" s="203"/>
      <c r="AY486" s="130"/>
      <c r="AZ486" s="131"/>
      <c r="BA486" s="207"/>
      <c r="BB486" s="145"/>
      <c r="BC486" s="145"/>
      <c r="BD486" s="145"/>
      <c r="BE486" s="145"/>
      <c r="BF486" s="145"/>
      <c r="BG486" s="145"/>
      <c r="BH486" s="145"/>
    </row>
    <row r="487" spans="1:60" ht="63.75" hidden="1" customHeight="1" x14ac:dyDescent="0.2">
      <c r="A487" s="324"/>
      <c r="B487" s="324"/>
      <c r="C487" s="325"/>
      <c r="D487" s="336"/>
      <c r="E487" s="325"/>
      <c r="F487" s="324"/>
      <c r="G487" s="203" t="s">
        <v>261</v>
      </c>
      <c r="H487" s="203" t="s">
        <v>519</v>
      </c>
      <c r="I487" s="167" t="s">
        <v>2029</v>
      </c>
      <c r="J487" s="324"/>
      <c r="K487" s="324"/>
      <c r="L487" s="324"/>
      <c r="M487" s="324"/>
      <c r="N487" s="324"/>
      <c r="O487" s="332"/>
      <c r="P487" s="324"/>
      <c r="Q487" s="332"/>
      <c r="R487" s="332"/>
      <c r="S487" s="128" t="s">
        <v>315</v>
      </c>
      <c r="T487" s="129">
        <f t="shared" si="2253"/>
        <v>1</v>
      </c>
      <c r="U487" s="325"/>
      <c r="V487" s="325"/>
      <c r="W487" s="203" t="s">
        <v>2062</v>
      </c>
      <c r="X487" s="324"/>
      <c r="Y487" s="329"/>
      <c r="Z487" s="206">
        <f t="shared" si="2254"/>
        <v>4</v>
      </c>
      <c r="AA487" s="203" t="s">
        <v>318</v>
      </c>
      <c r="AB487" s="203"/>
      <c r="AC487" s="329"/>
      <c r="AD487" s="325"/>
      <c r="AE487" s="202">
        <f t="shared" si="2255"/>
        <v>1</v>
      </c>
      <c r="AF487" s="203" t="s">
        <v>295</v>
      </c>
      <c r="AG487" s="203" t="s">
        <v>2076</v>
      </c>
      <c r="AH487" s="329"/>
      <c r="AI487" s="325"/>
      <c r="AJ487" s="202">
        <f t="shared" si="2256"/>
        <v>1</v>
      </c>
      <c r="AK487" s="203" t="s">
        <v>292</v>
      </c>
      <c r="AL487" s="203" t="s">
        <v>306</v>
      </c>
      <c r="AM487" s="329"/>
      <c r="AN487" s="325"/>
      <c r="AO487" s="202">
        <f t="shared" si="2321"/>
        <v>1</v>
      </c>
      <c r="AP487" s="203" t="s">
        <v>614</v>
      </c>
      <c r="AQ487" s="325"/>
      <c r="AR487" s="325"/>
      <c r="AS487" s="327"/>
      <c r="AT487" s="327"/>
      <c r="AU487" s="334"/>
      <c r="AV487" s="343"/>
      <c r="AW487" s="203" t="s">
        <v>89</v>
      </c>
      <c r="AX487" s="203"/>
      <c r="AY487" s="130"/>
      <c r="AZ487" s="131"/>
      <c r="BA487" s="207"/>
      <c r="BB487" s="145"/>
      <c r="BC487" s="145"/>
      <c r="BD487" s="145"/>
      <c r="BE487" s="145"/>
      <c r="BF487" s="145"/>
      <c r="BG487" s="145"/>
      <c r="BH487" s="145"/>
    </row>
    <row r="488" spans="1:60" ht="63.75" customHeight="1" x14ac:dyDescent="0.2">
      <c r="A488" s="324">
        <v>160</v>
      </c>
      <c r="B488" s="324" t="s">
        <v>532</v>
      </c>
      <c r="C488" s="325" t="str">
        <f>+VLOOKUP(B488,$A$568:$B$606,2,0)</f>
        <v>FERNANDO NOREÑA JARAMILLO</v>
      </c>
      <c r="D488" s="336" t="s">
        <v>167</v>
      </c>
      <c r="E488" s="325"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324" t="s">
        <v>265</v>
      </c>
      <c r="G488" s="203" t="s">
        <v>260</v>
      </c>
      <c r="H488" s="203" t="s">
        <v>38</v>
      </c>
      <c r="I488" s="127" t="s">
        <v>2030</v>
      </c>
      <c r="J488" s="324" t="s">
        <v>2033</v>
      </c>
      <c r="K488" s="324" t="s">
        <v>2044</v>
      </c>
      <c r="L488" s="324" t="s">
        <v>2045</v>
      </c>
      <c r="M488" s="324" t="s">
        <v>2051</v>
      </c>
      <c r="N488" s="324" t="s">
        <v>127</v>
      </c>
      <c r="O488" s="332">
        <f t="shared" ref="O488" si="2360">IF(N488="ALTA",5,IF(N488="MEDIO ALTA",4,IF(N488="MEDIA",3,IF(N488="MEDIO BAJA",2,IF(N488="BAJA",1,0)))))</f>
        <v>1</v>
      </c>
      <c r="P488" s="324" t="s">
        <v>139</v>
      </c>
      <c r="Q488" s="332">
        <f t="shared" ref="Q488" si="2361">IF(P488="ALTO",5,IF(P488="MEDIO-ALTO",4,IF(P488="MEDIO",3,IF(P488="MEDIO-BAJO",2,IF(P488="BAJO",1,0)))))</f>
        <v>5</v>
      </c>
      <c r="R488" s="332">
        <f t="shared" ref="R488" si="2362">Q488*O488</f>
        <v>5</v>
      </c>
      <c r="S488" s="128" t="s">
        <v>315</v>
      </c>
      <c r="T488" s="129">
        <f t="shared" si="2253"/>
        <v>1</v>
      </c>
      <c r="U488" s="325">
        <f t="shared" ref="U488" si="2363">ROUND(AVERAGEIF(T488:T490,"&gt;0"),0)</f>
        <v>2</v>
      </c>
      <c r="V488" s="325">
        <f t="shared" ref="V488" si="2364">U488*0.6</f>
        <v>1.2</v>
      </c>
      <c r="W488" s="203" t="s">
        <v>2063</v>
      </c>
      <c r="X488" s="324">
        <f t="shared" ref="X488" si="2365">IF(S488="No_existen",5*$X$10,Y488*$X$10)</f>
        <v>0.2</v>
      </c>
      <c r="Y488" s="329">
        <f t="shared" ref="Y488" si="2366">ROUND(AVERAGEIF(Z488:Z490,"&gt;0"),0)</f>
        <v>4</v>
      </c>
      <c r="Z488" s="206">
        <f t="shared" si="2254"/>
        <v>4</v>
      </c>
      <c r="AA488" s="203" t="s">
        <v>318</v>
      </c>
      <c r="AB488" s="203"/>
      <c r="AC488" s="329">
        <f t="shared" ref="AC488" si="2367">IF(S488="No_existen",5*$AC$10,AD488*$AC$10)</f>
        <v>0.15</v>
      </c>
      <c r="AD488" s="325">
        <f t="shared" ref="AD488" si="2368">ROUND(AVERAGEIF(AE488:AE490,"&gt;0"),0)</f>
        <v>1</v>
      </c>
      <c r="AE488" s="202">
        <f t="shared" si="2255"/>
        <v>1</v>
      </c>
      <c r="AF488" s="203" t="s">
        <v>295</v>
      </c>
      <c r="AG488" s="203" t="s">
        <v>2077</v>
      </c>
      <c r="AH488" s="329">
        <f t="shared" ref="AH488" si="2369">IF(S488="No_existen",5*$AH$10,AI488*$AH$10)</f>
        <v>0.1</v>
      </c>
      <c r="AI488" s="325">
        <f t="shared" ref="AI488" si="2370">ROUND(AVERAGEIF(AJ488:AJ490,"&gt;0"),0)</f>
        <v>1</v>
      </c>
      <c r="AJ488" s="202">
        <f t="shared" si="2256"/>
        <v>1</v>
      </c>
      <c r="AK488" s="203" t="s">
        <v>292</v>
      </c>
      <c r="AL488" s="203" t="s">
        <v>303</v>
      </c>
      <c r="AM488" s="329">
        <f t="shared" ref="AM488" si="2371">IF(S488="No_existen",5*$AM$10,AN488*$AM$10)</f>
        <v>0.2</v>
      </c>
      <c r="AN488" s="325">
        <f t="shared" ref="AN488" si="2372">ROUND(AVERAGEIF(AO488:AO490,"&gt;0"),0)</f>
        <v>2</v>
      </c>
      <c r="AO488" s="202">
        <f t="shared" si="2321"/>
        <v>1</v>
      </c>
      <c r="AP488" s="203" t="s">
        <v>614</v>
      </c>
      <c r="AQ488" s="325">
        <f t="shared" ref="AQ488" si="2373">ROUND(AVERAGE(U488,Y488,AD488,AI488,AN488),0)</f>
        <v>2</v>
      </c>
      <c r="AR488" s="325" t="str">
        <f t="shared" ref="AR488" si="2374">IF(AQ488&lt;1.5,"FUERTE",IF(AND(AQ488&gt;=1.5,AQ488&lt;2.5),"ACEPTABLE",IF(AQ488&gt;=5,"INEXISTENTE","DÉBIL")))</f>
        <v>ACEPTABLE</v>
      </c>
      <c r="AS488" s="327">
        <f t="shared" ref="AS488" si="2375">IF(R488=0,0,ROUND((R488*AQ488),0))</f>
        <v>10</v>
      </c>
      <c r="AT488" s="327" t="str">
        <f t="shared" ref="AT488" si="2376">IF(AS488&gt;=36,"GRAVE", IF(AS488&lt;=10, "LEVE", "MODERADO"))</f>
        <v>LEVE</v>
      </c>
      <c r="AU488" s="334" t="s">
        <v>2086</v>
      </c>
      <c r="AV488" s="334">
        <v>0</v>
      </c>
      <c r="AW488" s="203" t="s">
        <v>89</v>
      </c>
      <c r="AX488" s="203"/>
      <c r="AY488" s="130"/>
      <c r="AZ488" s="131"/>
      <c r="BA488" s="207"/>
      <c r="BB488" s="145"/>
      <c r="BC488" s="145"/>
      <c r="BD488" s="145"/>
      <c r="BE488" s="145"/>
      <c r="BF488" s="145"/>
      <c r="BG488" s="145"/>
      <c r="BH488" s="145"/>
    </row>
    <row r="489" spans="1:60" ht="63.75" hidden="1" customHeight="1" x14ac:dyDescent="0.2">
      <c r="A489" s="324"/>
      <c r="B489" s="324"/>
      <c r="C489" s="325"/>
      <c r="D489" s="336"/>
      <c r="E489" s="325"/>
      <c r="F489" s="324"/>
      <c r="G489" s="203" t="s">
        <v>261</v>
      </c>
      <c r="H489" s="203" t="s">
        <v>39</v>
      </c>
      <c r="I489" s="127" t="s">
        <v>2031</v>
      </c>
      <c r="J489" s="324"/>
      <c r="K489" s="324"/>
      <c r="L489" s="324"/>
      <c r="M489" s="324"/>
      <c r="N489" s="324"/>
      <c r="O489" s="332"/>
      <c r="P489" s="324"/>
      <c r="Q489" s="332"/>
      <c r="R489" s="332"/>
      <c r="S489" s="128" t="s">
        <v>315</v>
      </c>
      <c r="T489" s="129">
        <f t="shared" si="2253"/>
        <v>1</v>
      </c>
      <c r="U489" s="325"/>
      <c r="V489" s="325"/>
      <c r="W489" s="203" t="s">
        <v>2064</v>
      </c>
      <c r="X489" s="324"/>
      <c r="Y489" s="329"/>
      <c r="Z489" s="206">
        <f t="shared" si="2254"/>
        <v>4</v>
      </c>
      <c r="AA489" s="203" t="s">
        <v>318</v>
      </c>
      <c r="AB489" s="203"/>
      <c r="AC489" s="329"/>
      <c r="AD489" s="325"/>
      <c r="AE489" s="202">
        <f t="shared" si="2255"/>
        <v>1</v>
      </c>
      <c r="AF489" s="203" t="s">
        <v>295</v>
      </c>
      <c r="AG489" s="203" t="s">
        <v>2078</v>
      </c>
      <c r="AH489" s="329"/>
      <c r="AI489" s="325"/>
      <c r="AJ489" s="202">
        <f t="shared" si="2256"/>
        <v>1</v>
      </c>
      <c r="AK489" s="203" t="s">
        <v>292</v>
      </c>
      <c r="AL489" s="203" t="s">
        <v>302</v>
      </c>
      <c r="AM489" s="329"/>
      <c r="AN489" s="325"/>
      <c r="AO489" s="202">
        <f t="shared" si="2321"/>
        <v>1</v>
      </c>
      <c r="AP489" s="203" t="s">
        <v>614</v>
      </c>
      <c r="AQ489" s="325"/>
      <c r="AR489" s="325"/>
      <c r="AS489" s="327"/>
      <c r="AT489" s="327"/>
      <c r="AU489" s="334"/>
      <c r="AV489" s="334"/>
      <c r="AW489" s="203" t="s">
        <v>89</v>
      </c>
      <c r="AX489" s="203"/>
      <c r="AY489" s="130"/>
      <c r="AZ489" s="131"/>
      <c r="BA489" s="207"/>
      <c r="BB489" s="145"/>
      <c r="BC489" s="145"/>
      <c r="BD489" s="145"/>
      <c r="BE489" s="145"/>
      <c r="BF489" s="145"/>
      <c r="BG489" s="145"/>
      <c r="BH489" s="145"/>
    </row>
    <row r="490" spans="1:60" ht="63.75" hidden="1" customHeight="1" x14ac:dyDescent="0.2">
      <c r="A490" s="324"/>
      <c r="B490" s="324"/>
      <c r="C490" s="325"/>
      <c r="D490" s="336"/>
      <c r="E490" s="325"/>
      <c r="F490" s="324"/>
      <c r="G490" s="203" t="s">
        <v>261</v>
      </c>
      <c r="H490" s="203" t="s">
        <v>519</v>
      </c>
      <c r="I490" s="127" t="s">
        <v>2032</v>
      </c>
      <c r="J490" s="324"/>
      <c r="K490" s="324"/>
      <c r="L490" s="324"/>
      <c r="M490" s="324"/>
      <c r="N490" s="324"/>
      <c r="O490" s="332"/>
      <c r="P490" s="324"/>
      <c r="Q490" s="332"/>
      <c r="R490" s="332"/>
      <c r="S490" s="128" t="s">
        <v>386</v>
      </c>
      <c r="T490" s="129">
        <f t="shared" si="2253"/>
        <v>4</v>
      </c>
      <c r="U490" s="325"/>
      <c r="V490" s="325"/>
      <c r="W490" s="203" t="s">
        <v>2065</v>
      </c>
      <c r="X490" s="324"/>
      <c r="Y490" s="329"/>
      <c r="Z490" s="206">
        <f t="shared" si="2254"/>
        <v>4</v>
      </c>
      <c r="AA490" s="203" t="s">
        <v>318</v>
      </c>
      <c r="AB490" s="203"/>
      <c r="AC490" s="329"/>
      <c r="AD490" s="325"/>
      <c r="AE490" s="202">
        <f t="shared" si="2255"/>
        <v>1</v>
      </c>
      <c r="AF490" s="203" t="s">
        <v>295</v>
      </c>
      <c r="AG490" s="203" t="s">
        <v>2079</v>
      </c>
      <c r="AH490" s="329"/>
      <c r="AI490" s="325"/>
      <c r="AJ490" s="202">
        <f t="shared" si="2256"/>
        <v>1</v>
      </c>
      <c r="AK490" s="203" t="s">
        <v>292</v>
      </c>
      <c r="AL490" s="203" t="s">
        <v>307</v>
      </c>
      <c r="AM490" s="329"/>
      <c r="AN490" s="325"/>
      <c r="AO490" s="202">
        <f t="shared" si="2321"/>
        <v>4</v>
      </c>
      <c r="AP490" s="203" t="s">
        <v>613</v>
      </c>
      <c r="AQ490" s="325"/>
      <c r="AR490" s="325"/>
      <c r="AS490" s="327"/>
      <c r="AT490" s="327"/>
      <c r="AU490" s="334"/>
      <c r="AV490" s="334"/>
      <c r="AW490" s="203" t="s">
        <v>89</v>
      </c>
      <c r="AX490" s="203"/>
      <c r="AY490" s="130"/>
      <c r="AZ490" s="131"/>
      <c r="BA490" s="207"/>
      <c r="BB490" s="145"/>
      <c r="BC490" s="145"/>
      <c r="BD490" s="145"/>
      <c r="BE490" s="145"/>
      <c r="BF490" s="145"/>
      <c r="BG490" s="145"/>
      <c r="BH490" s="145"/>
    </row>
    <row r="491" spans="1:60" ht="63.75" hidden="1" customHeight="1" x14ac:dyDescent="0.2">
      <c r="A491" s="324">
        <v>161</v>
      </c>
      <c r="B491" s="324" t="s">
        <v>537</v>
      </c>
      <c r="C491" s="325" t="str">
        <f>+VLOOKUP(B491,$A$568:$B$606,2,0)</f>
        <v>DIANA PATRICIA GOMEZ BOTERO</v>
      </c>
      <c r="D491" s="336" t="s">
        <v>161</v>
      </c>
      <c r="E491" s="325"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324" t="s">
        <v>264</v>
      </c>
      <c r="G491" s="203" t="s">
        <v>261</v>
      </c>
      <c r="H491" s="203" t="s">
        <v>41</v>
      </c>
      <c r="I491" s="127" t="s">
        <v>2090</v>
      </c>
      <c r="J491" s="324" t="s">
        <v>111</v>
      </c>
      <c r="K491" s="337" t="s">
        <v>2096</v>
      </c>
      <c r="L491" s="337" t="s">
        <v>2097</v>
      </c>
      <c r="M491" s="337" t="s">
        <v>2098</v>
      </c>
      <c r="N491" s="324" t="s">
        <v>145</v>
      </c>
      <c r="O491" s="332">
        <f t="shared" ref="O491" si="2377">IF(N491="ALTA",5,IF(N491="MEDIO ALTA",4,IF(N491="MEDIA",3,IF(N491="MEDIO BAJA",2,IF(N491="BAJA",1,0)))))</f>
        <v>5</v>
      </c>
      <c r="P491" s="324" t="s">
        <v>139</v>
      </c>
      <c r="Q491" s="332">
        <f t="shared" ref="Q491" si="2378">IF(P491="ALTO",5,IF(P491="MEDIO-ALTO",4,IF(P491="MEDIO",3,IF(P491="MEDIO-BAJO",2,IF(P491="BAJO",1,0)))))</f>
        <v>5</v>
      </c>
      <c r="R491" s="332">
        <f t="shared" ref="R491" si="2379">Q491*O491</f>
        <v>25</v>
      </c>
      <c r="S491" s="128" t="s">
        <v>386</v>
      </c>
      <c r="T491" s="129">
        <f t="shared" si="2253"/>
        <v>4</v>
      </c>
      <c r="U491" s="325">
        <f t="shared" ref="U491" si="2380">ROUND(AVERAGEIF(T491:T493,"&gt;0"),0)</f>
        <v>3</v>
      </c>
      <c r="V491" s="325">
        <f t="shared" ref="V491" si="2381">U491*0.6</f>
        <v>1.7999999999999998</v>
      </c>
      <c r="W491" s="203" t="s">
        <v>2104</v>
      </c>
      <c r="X491" s="324">
        <f t="shared" ref="X491" si="2382">IF(S491="No_existen",5*$X$10,Y491*$X$10)</f>
        <v>0.2</v>
      </c>
      <c r="Y491" s="329">
        <f t="shared" ref="Y491" si="2383">ROUND(AVERAGEIF(Z491:Z493,"&gt;0"),0)</f>
        <v>4</v>
      </c>
      <c r="Z491" s="206">
        <f t="shared" si="2254"/>
        <v>4</v>
      </c>
      <c r="AA491" s="203" t="s">
        <v>318</v>
      </c>
      <c r="AB491" s="203"/>
      <c r="AC491" s="329">
        <f t="shared" ref="AC491" si="2384">IF(S491="No_existen",5*$AC$10,AD491*$AC$10)</f>
        <v>0.15</v>
      </c>
      <c r="AD491" s="325">
        <f t="shared" ref="AD491" si="2385">ROUND(AVERAGEIF(AE491:AE493,"&gt;0"),0)</f>
        <v>1</v>
      </c>
      <c r="AE491" s="202">
        <f t="shared" si="2255"/>
        <v>1</v>
      </c>
      <c r="AF491" s="203" t="s">
        <v>295</v>
      </c>
      <c r="AG491" s="203" t="s">
        <v>2110</v>
      </c>
      <c r="AH491" s="329">
        <f t="shared" ref="AH491" si="2386">IF(S491="No_existen",5*$AH$10,AI491*$AH$10)</f>
        <v>0.2</v>
      </c>
      <c r="AI491" s="325">
        <f t="shared" ref="AI491" si="2387">ROUND(AVERAGEIF(AJ491:AJ493,"&gt;0"),0)</f>
        <v>2</v>
      </c>
      <c r="AJ491" s="202">
        <f t="shared" si="2256"/>
        <v>4</v>
      </c>
      <c r="AK491" s="203" t="s">
        <v>296</v>
      </c>
      <c r="AL491" s="203" t="s">
        <v>301</v>
      </c>
      <c r="AM491" s="329">
        <f t="shared" ref="AM491" si="2388">IF(S491="No_existen",5*$AM$10,AN491*$AM$10)</f>
        <v>0.1</v>
      </c>
      <c r="AN491" s="325">
        <f t="shared" ref="AN491" si="2389">ROUND(AVERAGEIF(AO491:AO493,"&gt;0"),0)</f>
        <v>1</v>
      </c>
      <c r="AO491" s="202">
        <f t="shared" ref="AO491:AO508" si="2390">IF(AP491="Preventivo",1,IF(AP491="Detectivo",4, IF(S491="No_existen",5,0)))</f>
        <v>1</v>
      </c>
      <c r="AP491" s="203" t="s">
        <v>614</v>
      </c>
      <c r="AQ491" s="325">
        <f t="shared" ref="AQ491" si="2391">ROUND(AVERAGE(U491,Y491,AD491,AI491,AN491),0)</f>
        <v>2</v>
      </c>
      <c r="AR491" s="325" t="str">
        <f t="shared" ref="AR491" si="2392">IF(AQ491&lt;1.5,"FUERTE",IF(AND(AQ491&gt;=1.5,AQ491&lt;2.5),"ACEPTABLE",IF(AQ491&gt;=5,"INEXISTENTE","DÉBIL")))</f>
        <v>ACEPTABLE</v>
      </c>
      <c r="AS491" s="327">
        <f t="shared" ref="AS491" si="2393">IF(R491=0,0,ROUND((R491*AQ491),0))</f>
        <v>50</v>
      </c>
      <c r="AT491" s="327" t="str">
        <f t="shared" ref="AT491" si="2394">IF(AS491&gt;=36,"GRAVE", IF(AS491&lt;=10, "LEVE", "MODERADO"))</f>
        <v>GRAVE</v>
      </c>
      <c r="AU491" s="337" t="s">
        <v>2112</v>
      </c>
      <c r="AV491" s="338">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324"/>
      <c r="B492" s="324"/>
      <c r="C492" s="325"/>
      <c r="D492" s="336"/>
      <c r="E492" s="325"/>
      <c r="F492" s="324"/>
      <c r="G492" s="203" t="s">
        <v>260</v>
      </c>
      <c r="H492" s="203" t="s">
        <v>36</v>
      </c>
      <c r="I492" s="127" t="s">
        <v>2091</v>
      </c>
      <c r="J492" s="324"/>
      <c r="K492" s="337"/>
      <c r="L492" s="337"/>
      <c r="M492" s="337"/>
      <c r="N492" s="324"/>
      <c r="O492" s="332"/>
      <c r="P492" s="324"/>
      <c r="Q492" s="332"/>
      <c r="R492" s="332"/>
      <c r="S492" s="128" t="s">
        <v>386</v>
      </c>
      <c r="T492" s="129">
        <f t="shared" si="2253"/>
        <v>4</v>
      </c>
      <c r="U492" s="325"/>
      <c r="V492" s="325"/>
      <c r="W492" s="203" t="s">
        <v>2105</v>
      </c>
      <c r="X492" s="324"/>
      <c r="Y492" s="329"/>
      <c r="Z492" s="206">
        <f t="shared" si="2254"/>
        <v>4</v>
      </c>
      <c r="AA492" s="203" t="s">
        <v>318</v>
      </c>
      <c r="AB492" s="203"/>
      <c r="AC492" s="329"/>
      <c r="AD492" s="325"/>
      <c r="AE492" s="202">
        <f t="shared" si="2255"/>
        <v>1</v>
      </c>
      <c r="AF492" s="203" t="s">
        <v>295</v>
      </c>
      <c r="AG492" s="203" t="s">
        <v>2110</v>
      </c>
      <c r="AH492" s="329"/>
      <c r="AI492" s="325"/>
      <c r="AJ492" s="202">
        <f t="shared" si="2256"/>
        <v>1</v>
      </c>
      <c r="AK492" s="203" t="s">
        <v>292</v>
      </c>
      <c r="AL492" s="203" t="s">
        <v>299</v>
      </c>
      <c r="AM492" s="329"/>
      <c r="AN492" s="325"/>
      <c r="AO492" s="202">
        <f t="shared" si="2390"/>
        <v>1</v>
      </c>
      <c r="AP492" s="203" t="s">
        <v>614</v>
      </c>
      <c r="AQ492" s="325"/>
      <c r="AR492" s="325"/>
      <c r="AS492" s="327"/>
      <c r="AT492" s="327"/>
      <c r="AU492" s="337"/>
      <c r="AV492" s="337"/>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324"/>
      <c r="B493" s="324"/>
      <c r="C493" s="325"/>
      <c r="D493" s="336"/>
      <c r="E493" s="325"/>
      <c r="F493" s="324"/>
      <c r="G493" s="203" t="s">
        <v>260</v>
      </c>
      <c r="H493" s="203" t="s">
        <v>38</v>
      </c>
      <c r="I493" s="128" t="s">
        <v>2092</v>
      </c>
      <c r="J493" s="324"/>
      <c r="K493" s="337"/>
      <c r="L493" s="337"/>
      <c r="M493" s="337"/>
      <c r="N493" s="324"/>
      <c r="O493" s="332"/>
      <c r="P493" s="324"/>
      <c r="Q493" s="332"/>
      <c r="R493" s="332"/>
      <c r="S493" s="128" t="s">
        <v>315</v>
      </c>
      <c r="T493" s="129">
        <f t="shared" si="2253"/>
        <v>1</v>
      </c>
      <c r="U493" s="325"/>
      <c r="V493" s="325"/>
      <c r="W493" s="203" t="s">
        <v>2106</v>
      </c>
      <c r="X493" s="324"/>
      <c r="Y493" s="329"/>
      <c r="Z493" s="206">
        <f t="shared" si="2254"/>
        <v>4</v>
      </c>
      <c r="AA493" s="203" t="s">
        <v>318</v>
      </c>
      <c r="AB493" s="203"/>
      <c r="AC493" s="329"/>
      <c r="AD493" s="325"/>
      <c r="AE493" s="202">
        <f t="shared" si="2255"/>
        <v>1</v>
      </c>
      <c r="AF493" s="203" t="s">
        <v>295</v>
      </c>
      <c r="AG493" s="203" t="s">
        <v>2110</v>
      </c>
      <c r="AH493" s="329"/>
      <c r="AI493" s="325"/>
      <c r="AJ493" s="202">
        <f t="shared" si="2256"/>
        <v>1</v>
      </c>
      <c r="AK493" s="203" t="s">
        <v>292</v>
      </c>
      <c r="AL493" s="203" t="s">
        <v>303</v>
      </c>
      <c r="AM493" s="329"/>
      <c r="AN493" s="325"/>
      <c r="AO493" s="202">
        <f t="shared" si="2390"/>
        <v>1</v>
      </c>
      <c r="AP493" s="203" t="s">
        <v>614</v>
      </c>
      <c r="AQ493" s="325"/>
      <c r="AR493" s="325"/>
      <c r="AS493" s="327"/>
      <c r="AT493" s="327"/>
      <c r="AU493" s="337"/>
      <c r="AV493" s="337"/>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324">
        <v>162</v>
      </c>
      <c r="B494" s="324" t="s">
        <v>537</v>
      </c>
      <c r="C494" s="325" t="str">
        <f t="shared" ref="C494" si="2395">+VLOOKUP(B494,$A$568:$B$606,2,0)</f>
        <v>DIANA PATRICIA GOMEZ BOTERO</v>
      </c>
      <c r="D494" s="336" t="s">
        <v>161</v>
      </c>
      <c r="E494" s="325"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324" t="s">
        <v>265</v>
      </c>
      <c r="G494" s="203" t="s">
        <v>261</v>
      </c>
      <c r="H494" s="203" t="s">
        <v>262</v>
      </c>
      <c r="I494" s="127" t="s">
        <v>2093</v>
      </c>
      <c r="J494" s="324" t="s">
        <v>105</v>
      </c>
      <c r="K494" s="337" t="s">
        <v>2099</v>
      </c>
      <c r="L494" s="337" t="s">
        <v>2100</v>
      </c>
      <c r="M494" s="337" t="s">
        <v>2101</v>
      </c>
      <c r="N494" s="324" t="s">
        <v>2102</v>
      </c>
      <c r="O494" s="332">
        <f t="shared" ref="O494" si="2396">IF(N494="ALTA",5,IF(N494="MEDIO ALTA",4,IF(N494="MEDIA",3,IF(N494="MEDIO BAJA",2,IF(N494="BAJA",1,0)))))</f>
        <v>3</v>
      </c>
      <c r="P494" s="324" t="s">
        <v>2103</v>
      </c>
      <c r="Q494" s="332">
        <f t="shared" ref="Q494" si="2397">IF(P494="ALTO",5,IF(P494="MEDIO-ALTO",4,IF(P494="MEDIO",3,IF(P494="MEDIO-BAJO",2,IF(P494="BAJO",1,0)))))</f>
        <v>3</v>
      </c>
      <c r="R494" s="332">
        <f t="shared" ref="R494" si="2398">Q494*O494</f>
        <v>9</v>
      </c>
      <c r="S494" s="128" t="s">
        <v>314</v>
      </c>
      <c r="T494" s="129">
        <f t="shared" si="2253"/>
        <v>2</v>
      </c>
      <c r="U494" s="325">
        <f t="shared" ref="U494" si="2399">ROUND(AVERAGEIF(T494:T496,"&gt;0"),0)</f>
        <v>1</v>
      </c>
      <c r="V494" s="325">
        <f t="shared" ref="V494" si="2400">U494*0.6</f>
        <v>0.6</v>
      </c>
      <c r="W494" s="203" t="s">
        <v>2107</v>
      </c>
      <c r="X494" s="324">
        <f t="shared" ref="X494" si="2401">IF(S494="No_existen",5*$X$10,Y494*$X$10)</f>
        <v>0.2</v>
      </c>
      <c r="Y494" s="329">
        <f t="shared" ref="Y494" si="2402">ROUND(AVERAGEIF(Z494:Z496,"&gt;0"),0)</f>
        <v>4</v>
      </c>
      <c r="Z494" s="206">
        <f t="shared" si="2254"/>
        <v>4</v>
      </c>
      <c r="AA494" s="203" t="s">
        <v>318</v>
      </c>
      <c r="AB494" s="203"/>
      <c r="AC494" s="329">
        <f t="shared" ref="AC494" si="2403">IF(S494="No_existen",5*$AC$10,AD494*$AC$10)</f>
        <v>0.15</v>
      </c>
      <c r="AD494" s="325">
        <f t="shared" ref="AD494" si="2404">ROUND(AVERAGEIF(AE494:AE496,"&gt;0"),0)</f>
        <v>1</v>
      </c>
      <c r="AE494" s="202">
        <f t="shared" si="2255"/>
        <v>1</v>
      </c>
      <c r="AF494" s="203" t="s">
        <v>295</v>
      </c>
      <c r="AG494" s="203" t="s">
        <v>2111</v>
      </c>
      <c r="AH494" s="329">
        <f t="shared" ref="AH494" si="2405">IF(S494="No_existen",5*$AH$10,AI494*$AH$10)</f>
        <v>0.1</v>
      </c>
      <c r="AI494" s="325">
        <f t="shared" ref="AI494" si="2406">ROUND(AVERAGEIF(AJ494:AJ496,"&gt;0"),0)</f>
        <v>1</v>
      </c>
      <c r="AJ494" s="202">
        <f t="shared" si="2256"/>
        <v>1</v>
      </c>
      <c r="AK494" s="203" t="s">
        <v>292</v>
      </c>
      <c r="AL494" s="203" t="s">
        <v>300</v>
      </c>
      <c r="AM494" s="329">
        <f t="shared" ref="AM494" si="2407">IF(S494="No_existen",5*$AM$10,AN494*$AM$10)</f>
        <v>0.1</v>
      </c>
      <c r="AN494" s="325">
        <f t="shared" ref="AN494" si="2408">ROUND(AVERAGEIF(AO494:AO496,"&gt;0"),0)</f>
        <v>1</v>
      </c>
      <c r="AO494" s="202">
        <f t="shared" si="2390"/>
        <v>1</v>
      </c>
      <c r="AP494" s="203" t="s">
        <v>614</v>
      </c>
      <c r="AQ494" s="325">
        <f t="shared" ref="AQ494" si="2409">ROUND(AVERAGE(U494,Y494,AD494,AI494,AN494),0)</f>
        <v>2</v>
      </c>
      <c r="AR494" s="325" t="str">
        <f t="shared" ref="AR494" si="2410">IF(AQ494&lt;1.5,"FUERTE",IF(AND(AQ494&gt;=1.5,AQ494&lt;2.5),"ACEPTABLE",IF(AQ494&gt;=5,"INEXISTENTE","DÉBIL")))</f>
        <v>ACEPTABLE</v>
      </c>
      <c r="AS494" s="327">
        <f t="shared" ref="AS494" si="2411">IF(R494=0,0,ROUND((R494*AQ494),0))</f>
        <v>18</v>
      </c>
      <c r="AT494" s="327" t="str">
        <f t="shared" ref="AT494" si="2412">IF(AS494&gt;=36,"GRAVE", IF(AS494&lt;=10, "LEVE", "MODERADO"))</f>
        <v>MODERADO</v>
      </c>
      <c r="AU494" s="337" t="s">
        <v>2113</v>
      </c>
      <c r="AV494" s="335"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324"/>
      <c r="B495" s="324"/>
      <c r="C495" s="325"/>
      <c r="D495" s="336"/>
      <c r="E495" s="325"/>
      <c r="F495" s="324"/>
      <c r="G495" s="203" t="s">
        <v>260</v>
      </c>
      <c r="H495" s="203" t="s">
        <v>37</v>
      </c>
      <c r="I495" s="127" t="s">
        <v>2094</v>
      </c>
      <c r="J495" s="324"/>
      <c r="K495" s="337"/>
      <c r="L495" s="337"/>
      <c r="M495" s="337"/>
      <c r="N495" s="324"/>
      <c r="O495" s="332"/>
      <c r="P495" s="324"/>
      <c r="Q495" s="332"/>
      <c r="R495" s="332"/>
      <c r="S495" s="128" t="s">
        <v>315</v>
      </c>
      <c r="T495" s="129">
        <f t="shared" si="2253"/>
        <v>1</v>
      </c>
      <c r="U495" s="325"/>
      <c r="V495" s="325"/>
      <c r="W495" s="203" t="s">
        <v>2108</v>
      </c>
      <c r="X495" s="324"/>
      <c r="Y495" s="329"/>
      <c r="Z495" s="206">
        <f t="shared" si="2254"/>
        <v>4</v>
      </c>
      <c r="AA495" s="203" t="s">
        <v>318</v>
      </c>
      <c r="AB495" s="203"/>
      <c r="AC495" s="329"/>
      <c r="AD495" s="325"/>
      <c r="AE495" s="202">
        <f t="shared" si="2255"/>
        <v>1</v>
      </c>
      <c r="AF495" s="203" t="s">
        <v>295</v>
      </c>
      <c r="AG495" s="203" t="s">
        <v>2111</v>
      </c>
      <c r="AH495" s="329"/>
      <c r="AI495" s="325"/>
      <c r="AJ495" s="202">
        <f t="shared" si="2256"/>
        <v>1</v>
      </c>
      <c r="AK495" s="203" t="s">
        <v>292</v>
      </c>
      <c r="AL495" s="203" t="s">
        <v>300</v>
      </c>
      <c r="AM495" s="329"/>
      <c r="AN495" s="325"/>
      <c r="AO495" s="202">
        <f t="shared" si="2390"/>
        <v>1</v>
      </c>
      <c r="AP495" s="203" t="s">
        <v>614</v>
      </c>
      <c r="AQ495" s="325"/>
      <c r="AR495" s="325"/>
      <c r="AS495" s="327"/>
      <c r="AT495" s="327"/>
      <c r="AU495" s="337"/>
      <c r="AV495" s="334"/>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324"/>
      <c r="B496" s="324"/>
      <c r="C496" s="325"/>
      <c r="D496" s="336"/>
      <c r="E496" s="325"/>
      <c r="F496" s="324"/>
      <c r="G496" s="203" t="s">
        <v>260</v>
      </c>
      <c r="H496" s="203" t="s">
        <v>37</v>
      </c>
      <c r="I496" s="128" t="s">
        <v>2095</v>
      </c>
      <c r="J496" s="324"/>
      <c r="K496" s="337"/>
      <c r="L496" s="337"/>
      <c r="M496" s="337"/>
      <c r="N496" s="324"/>
      <c r="O496" s="332"/>
      <c r="P496" s="324"/>
      <c r="Q496" s="332"/>
      <c r="R496" s="332"/>
      <c r="S496" s="128" t="s">
        <v>315</v>
      </c>
      <c r="T496" s="129">
        <f t="shared" si="2253"/>
        <v>1</v>
      </c>
      <c r="U496" s="325"/>
      <c r="V496" s="325"/>
      <c r="W496" s="203" t="s">
        <v>2109</v>
      </c>
      <c r="X496" s="324"/>
      <c r="Y496" s="329"/>
      <c r="Z496" s="206">
        <f t="shared" si="2254"/>
        <v>4</v>
      </c>
      <c r="AA496" s="203" t="s">
        <v>318</v>
      </c>
      <c r="AB496" s="203"/>
      <c r="AC496" s="329"/>
      <c r="AD496" s="325"/>
      <c r="AE496" s="202">
        <f t="shared" si="2255"/>
        <v>1</v>
      </c>
      <c r="AF496" s="203" t="s">
        <v>295</v>
      </c>
      <c r="AG496" s="203" t="s">
        <v>2111</v>
      </c>
      <c r="AH496" s="329"/>
      <c r="AI496" s="325"/>
      <c r="AJ496" s="202">
        <f t="shared" si="2256"/>
        <v>1</v>
      </c>
      <c r="AK496" s="203" t="s">
        <v>292</v>
      </c>
      <c r="AL496" s="203" t="s">
        <v>299</v>
      </c>
      <c r="AM496" s="329"/>
      <c r="AN496" s="325"/>
      <c r="AO496" s="202">
        <f t="shared" si="2390"/>
        <v>1</v>
      </c>
      <c r="AP496" s="203" t="s">
        <v>614</v>
      </c>
      <c r="AQ496" s="325"/>
      <c r="AR496" s="325"/>
      <c r="AS496" s="327"/>
      <c r="AT496" s="327"/>
      <c r="AU496" s="337"/>
      <c r="AV496" s="334"/>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324">
        <v>163</v>
      </c>
      <c r="B497" s="324" t="s">
        <v>180</v>
      </c>
      <c r="C497" s="325" t="str">
        <f>+VLOOKUP(B497,$A$568:$B$606,2,0)</f>
        <v>ORLANDO CAÑAS MORENO</v>
      </c>
      <c r="D497" s="336" t="s">
        <v>162</v>
      </c>
      <c r="E497" s="325"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324" t="s">
        <v>265</v>
      </c>
      <c r="G497" s="203" t="s">
        <v>260</v>
      </c>
      <c r="H497" s="205" t="s">
        <v>37</v>
      </c>
      <c r="I497" s="177" t="s">
        <v>2558</v>
      </c>
      <c r="J497" s="324" t="s">
        <v>105</v>
      </c>
      <c r="K497" s="374" t="s">
        <v>2567</v>
      </c>
      <c r="L497" s="375" t="s">
        <v>2568</v>
      </c>
      <c r="M497" s="375" t="s">
        <v>2569</v>
      </c>
      <c r="N497" s="324" t="s">
        <v>104</v>
      </c>
      <c r="O497" s="332">
        <f t="shared" ref="O497" si="2413">IF(N497="ALTA",5,IF(N497="MEDIO ALTA",4,IF(N497="MEDIA",3,IF(N497="MEDIO BAJA",2,IF(N497="BAJA",1,0)))))</f>
        <v>3</v>
      </c>
      <c r="P497" s="324" t="s">
        <v>140</v>
      </c>
      <c r="Q497" s="332">
        <f t="shared" ref="Q497:Q527" si="2414">IF(P497="ALTO",5,IF(P497="MEDIO-ALTO",4,IF(P497="MEDIO",3,IF(P497="MEDIO-BAJO",2,IF(P497="BAJO",1,0)))))</f>
        <v>3</v>
      </c>
      <c r="R497" s="332">
        <f t="shared" ref="R497:R524" si="2415">Q497*O497</f>
        <v>9</v>
      </c>
      <c r="S497" s="178" t="s">
        <v>314</v>
      </c>
      <c r="T497" s="129">
        <f t="shared" si="2253"/>
        <v>2</v>
      </c>
      <c r="U497" s="325">
        <f t="shared" ref="U497" si="2416">ROUND(AVERAGEIF(T497:T499,"&gt;0"),0)</f>
        <v>2</v>
      </c>
      <c r="V497" s="325">
        <f t="shared" ref="V497" si="2417">U497*0.6</f>
        <v>1.2</v>
      </c>
      <c r="W497" s="205" t="s">
        <v>2576</v>
      </c>
      <c r="X497" s="324">
        <f t="shared" ref="X497" si="2418">IF(S497="No_existen",5*$X$10,Y497*$X$10)</f>
        <v>0.2</v>
      </c>
      <c r="Y497" s="329">
        <f t="shared" ref="Y497" si="2419">ROUND(AVERAGEIF(Z497:Z499,"&gt;0"),0)</f>
        <v>4</v>
      </c>
      <c r="Z497" s="206">
        <f t="shared" si="2254"/>
        <v>4</v>
      </c>
      <c r="AA497" s="203" t="s">
        <v>318</v>
      </c>
      <c r="AB497" s="203"/>
      <c r="AC497" s="329">
        <f t="shared" ref="AC497" si="2420">IF(S497="No_existen",5*$AC$10,AD497*$AC$10)</f>
        <v>0.15</v>
      </c>
      <c r="AD497" s="325">
        <f t="shared" ref="AD497" si="2421">ROUND(AVERAGEIF(AE497:AE499,"&gt;0"),0)</f>
        <v>1</v>
      </c>
      <c r="AE497" s="202">
        <f t="shared" si="2255"/>
        <v>1</v>
      </c>
      <c r="AF497" s="203" t="s">
        <v>295</v>
      </c>
      <c r="AG497" s="205" t="s">
        <v>2585</v>
      </c>
      <c r="AH497" s="329">
        <f t="shared" ref="AH497" si="2422">IF(S497="No_existen",5*$AH$10,AI497*$AH$10)</f>
        <v>0.2</v>
      </c>
      <c r="AI497" s="325">
        <f t="shared" ref="AI497" si="2423">ROUND(AVERAGEIF(AJ497:AJ499,"&gt;0"),0)</f>
        <v>2</v>
      </c>
      <c r="AJ497" s="202">
        <f t="shared" si="2256"/>
        <v>4</v>
      </c>
      <c r="AK497" s="203" t="s">
        <v>296</v>
      </c>
      <c r="AL497" s="203" t="s">
        <v>299</v>
      </c>
      <c r="AM497" s="329">
        <f t="shared" ref="AM497" si="2424">IF(S497="No_existen",5*$AM$10,AN497*$AM$10)</f>
        <v>0.2</v>
      </c>
      <c r="AN497" s="325">
        <f t="shared" ref="AN497" si="2425">ROUND(AVERAGEIF(AO497:AO499,"&gt;0"),0)</f>
        <v>2</v>
      </c>
      <c r="AO497" s="202">
        <f t="shared" si="2390"/>
        <v>1</v>
      </c>
      <c r="AP497" s="203" t="s">
        <v>614</v>
      </c>
      <c r="AQ497" s="325">
        <f t="shared" ref="AQ497:AQ509" si="2426">ROUND(AVERAGE(U497,Y497,AD497,AI497,AN497),0)</f>
        <v>2</v>
      </c>
      <c r="AR497" s="325" t="str">
        <f t="shared" ref="AR497:AR512" si="2427">IF(AQ497&lt;1.5,"FUERTE",IF(AND(AQ497&gt;=1.5,AQ497&lt;2.5),"ACEPTABLE",IF(AQ497&gt;=5,"INEXISTENTE","DÉBIL")))</f>
        <v>ACEPTABLE</v>
      </c>
      <c r="AS497" s="327">
        <f t="shared" ref="AS497:AS524" si="2428">IF(R497=0,0,ROUND((R497*AQ497),0))</f>
        <v>18</v>
      </c>
      <c r="AT497" s="327" t="str">
        <f t="shared" ref="AT497:AT509" si="2429">IF(AS497&gt;=36,"GRAVE", IF(AS497&lt;=10, "LEVE", "MODERADO"))</f>
        <v>MODERADO</v>
      </c>
      <c r="AU497" s="376" t="s">
        <v>2590</v>
      </c>
      <c r="AV497" s="376" t="s">
        <v>2591</v>
      </c>
      <c r="AW497" s="203" t="s">
        <v>90</v>
      </c>
      <c r="AX497" s="205" t="s">
        <v>2596</v>
      </c>
      <c r="AY497" s="230">
        <v>45838</v>
      </c>
      <c r="AZ497" s="131"/>
      <c r="BA497" s="201"/>
      <c r="BB497" s="145"/>
      <c r="BC497" s="145"/>
      <c r="BD497" s="145"/>
      <c r="BE497" s="145"/>
      <c r="BF497" s="145"/>
      <c r="BG497" s="145"/>
      <c r="BH497" s="145"/>
    </row>
    <row r="498" spans="1:60" s="174" customFormat="1" ht="63.75" hidden="1" customHeight="1" x14ac:dyDescent="0.2">
      <c r="A498" s="324"/>
      <c r="B498" s="324"/>
      <c r="C498" s="325"/>
      <c r="D498" s="336"/>
      <c r="E498" s="325"/>
      <c r="F498" s="324"/>
      <c r="G498" s="203" t="s">
        <v>260</v>
      </c>
      <c r="H498" s="205" t="s">
        <v>37</v>
      </c>
      <c r="I498" s="177" t="s">
        <v>2559</v>
      </c>
      <c r="J498" s="324"/>
      <c r="K498" s="375"/>
      <c r="L498" s="375"/>
      <c r="M498" s="375"/>
      <c r="N498" s="324"/>
      <c r="O498" s="332"/>
      <c r="P498" s="324"/>
      <c r="Q498" s="332"/>
      <c r="R498" s="332"/>
      <c r="S498" s="178" t="s">
        <v>314</v>
      </c>
      <c r="T498" s="129">
        <f t="shared" si="2253"/>
        <v>2</v>
      </c>
      <c r="U498" s="325"/>
      <c r="V498" s="325"/>
      <c r="W498" s="205" t="s">
        <v>2577</v>
      </c>
      <c r="X498" s="324"/>
      <c r="Y498" s="329"/>
      <c r="Z498" s="206">
        <f t="shared" si="2254"/>
        <v>4</v>
      </c>
      <c r="AA498" s="203" t="s">
        <v>318</v>
      </c>
      <c r="AB498" s="203"/>
      <c r="AC498" s="329"/>
      <c r="AD498" s="325"/>
      <c r="AE498" s="202">
        <f t="shared" si="2255"/>
        <v>1</v>
      </c>
      <c r="AF498" s="203" t="s">
        <v>295</v>
      </c>
      <c r="AG498" s="205" t="s">
        <v>2586</v>
      </c>
      <c r="AH498" s="329"/>
      <c r="AI498" s="325"/>
      <c r="AJ498" s="202">
        <f t="shared" si="2256"/>
        <v>1</v>
      </c>
      <c r="AK498" s="203" t="s">
        <v>292</v>
      </c>
      <c r="AL498" s="203" t="s">
        <v>303</v>
      </c>
      <c r="AM498" s="329"/>
      <c r="AN498" s="325"/>
      <c r="AO498" s="202">
        <f t="shared" si="2390"/>
        <v>4</v>
      </c>
      <c r="AP498" s="203" t="s">
        <v>613</v>
      </c>
      <c r="AQ498" s="325"/>
      <c r="AR498" s="325"/>
      <c r="AS498" s="327"/>
      <c r="AT498" s="327"/>
      <c r="AU498" s="376"/>
      <c r="AV498" s="376"/>
      <c r="AW498" s="203" t="s">
        <v>90</v>
      </c>
      <c r="AX498" s="205" t="s">
        <v>2597</v>
      </c>
      <c r="AY498" s="230">
        <v>45838</v>
      </c>
      <c r="AZ498" s="131"/>
      <c r="BA498" s="201"/>
      <c r="BB498" s="145"/>
      <c r="BC498" s="145"/>
      <c r="BD498" s="145"/>
      <c r="BE498" s="145"/>
      <c r="BF498" s="145"/>
      <c r="BG498" s="145"/>
      <c r="BH498" s="145"/>
    </row>
    <row r="499" spans="1:60" s="174" customFormat="1" ht="63.75" hidden="1" customHeight="1" x14ac:dyDescent="0.2">
      <c r="A499" s="324"/>
      <c r="B499" s="324"/>
      <c r="C499" s="325"/>
      <c r="D499" s="336"/>
      <c r="E499" s="325"/>
      <c r="F499" s="324"/>
      <c r="G499" s="203" t="s">
        <v>260</v>
      </c>
      <c r="H499" s="205" t="s">
        <v>37</v>
      </c>
      <c r="I499" s="178" t="s">
        <v>2560</v>
      </c>
      <c r="J499" s="324"/>
      <c r="K499" s="375"/>
      <c r="L499" s="375"/>
      <c r="M499" s="375"/>
      <c r="N499" s="324"/>
      <c r="O499" s="332"/>
      <c r="P499" s="324"/>
      <c r="Q499" s="332"/>
      <c r="R499" s="332"/>
      <c r="S499" s="178" t="s">
        <v>314</v>
      </c>
      <c r="T499" s="129">
        <f t="shared" si="2253"/>
        <v>2</v>
      </c>
      <c r="U499" s="325"/>
      <c r="V499" s="325"/>
      <c r="W499" s="205" t="s">
        <v>2578</v>
      </c>
      <c r="X499" s="324"/>
      <c r="Y499" s="329"/>
      <c r="Z499" s="206">
        <f t="shared" si="2254"/>
        <v>4</v>
      </c>
      <c r="AA499" s="203" t="s">
        <v>318</v>
      </c>
      <c r="AB499" s="203"/>
      <c r="AC499" s="329"/>
      <c r="AD499" s="325"/>
      <c r="AE499" s="202">
        <f t="shared" si="2255"/>
        <v>1</v>
      </c>
      <c r="AF499" s="203" t="s">
        <v>295</v>
      </c>
      <c r="AG499" s="205" t="s">
        <v>2586</v>
      </c>
      <c r="AH499" s="329"/>
      <c r="AI499" s="325"/>
      <c r="AJ499" s="202">
        <f t="shared" si="2256"/>
        <v>1</v>
      </c>
      <c r="AK499" s="203" t="s">
        <v>292</v>
      </c>
      <c r="AL499" s="203" t="s">
        <v>300</v>
      </c>
      <c r="AM499" s="329"/>
      <c r="AN499" s="325"/>
      <c r="AO499" s="202">
        <f t="shared" si="2390"/>
        <v>1</v>
      </c>
      <c r="AP499" s="203" t="s">
        <v>614</v>
      </c>
      <c r="AQ499" s="325"/>
      <c r="AR499" s="325"/>
      <c r="AS499" s="327"/>
      <c r="AT499" s="327"/>
      <c r="AU499" s="376"/>
      <c r="AV499" s="376"/>
      <c r="AW499" s="203" t="s">
        <v>90</v>
      </c>
      <c r="AX499" s="205" t="s">
        <v>2598</v>
      </c>
      <c r="AY499" s="230">
        <v>45838</v>
      </c>
      <c r="AZ499" s="131"/>
      <c r="BA499" s="201"/>
      <c r="BB499" s="145"/>
      <c r="BC499" s="145"/>
      <c r="BD499" s="145"/>
      <c r="BE499" s="145"/>
      <c r="BF499" s="145"/>
      <c r="BG499" s="145"/>
      <c r="BH499" s="145"/>
    </row>
    <row r="500" spans="1:60" s="174" customFormat="1" ht="63.75" hidden="1" customHeight="1" x14ac:dyDescent="0.2">
      <c r="A500" s="324">
        <v>164</v>
      </c>
      <c r="B500" s="324" t="s">
        <v>180</v>
      </c>
      <c r="C500" s="325" t="str">
        <f>+VLOOKUP(B500,$A$568:$B$606,2,0)</f>
        <v>ORLANDO CAÑAS MORENO</v>
      </c>
      <c r="D500" s="336" t="s">
        <v>162</v>
      </c>
      <c r="E500" s="325"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324" t="s">
        <v>265</v>
      </c>
      <c r="G500" s="203" t="s">
        <v>260</v>
      </c>
      <c r="H500" s="205" t="s">
        <v>37</v>
      </c>
      <c r="I500" s="178" t="s">
        <v>2561</v>
      </c>
      <c r="J500" s="324" t="s">
        <v>109</v>
      </c>
      <c r="K500" s="374" t="s">
        <v>2570</v>
      </c>
      <c r="L500" s="375" t="s">
        <v>2571</v>
      </c>
      <c r="M500" s="375" t="s">
        <v>2572</v>
      </c>
      <c r="N500" s="324" t="s">
        <v>145</v>
      </c>
      <c r="O500" s="332">
        <f t="shared" ref="O500" si="2430">IF(N500="ALTA",5,IF(N500="MEDIO ALTA",4,IF(N500="MEDIA",3,IF(N500="MEDIO BAJA",2,IF(N500="BAJA",1,0)))))</f>
        <v>5</v>
      </c>
      <c r="P500" s="324" t="s">
        <v>141</v>
      </c>
      <c r="Q500" s="332">
        <f t="shared" si="2414"/>
        <v>1</v>
      </c>
      <c r="R500" s="332">
        <f t="shared" si="2415"/>
        <v>5</v>
      </c>
      <c r="S500" s="178" t="s">
        <v>314</v>
      </c>
      <c r="T500" s="129">
        <f t="shared" si="2253"/>
        <v>2</v>
      </c>
      <c r="U500" s="325">
        <f t="shared" ref="U500" si="2431">ROUND(AVERAGEIF(T500:T502,"&gt;0"),0)</f>
        <v>2</v>
      </c>
      <c r="V500" s="325">
        <f t="shared" ref="V500" si="2432">U500*0.6</f>
        <v>1.2</v>
      </c>
      <c r="W500" s="205" t="s">
        <v>2579</v>
      </c>
      <c r="X500" s="324">
        <f t="shared" ref="X500" si="2433">IF(S500="No_existen",5*$X$10,Y500*$X$10)</f>
        <v>0.1</v>
      </c>
      <c r="Y500" s="329">
        <f t="shared" ref="Y500" si="2434">ROUND(AVERAGEIF(Z500:Z502,"&gt;0"),0)</f>
        <v>2</v>
      </c>
      <c r="Z500" s="206">
        <f t="shared" si="2254"/>
        <v>2</v>
      </c>
      <c r="AA500" s="203" t="s">
        <v>319</v>
      </c>
      <c r="AB500" s="203"/>
      <c r="AC500" s="329">
        <f t="shared" ref="AC500" si="2435">IF(S500="No_existen",5*$AC$10,AD500*$AC$10)</f>
        <v>0.15</v>
      </c>
      <c r="AD500" s="325">
        <f t="shared" ref="AD500" si="2436">ROUND(AVERAGEIF(AE500:AE502,"&gt;0"),0)</f>
        <v>1</v>
      </c>
      <c r="AE500" s="202">
        <f t="shared" si="2255"/>
        <v>1</v>
      </c>
      <c r="AF500" s="203" t="s">
        <v>295</v>
      </c>
      <c r="AG500" s="205" t="s">
        <v>2587</v>
      </c>
      <c r="AH500" s="329">
        <f t="shared" ref="AH500" si="2437">IF(S500="No_existen",5*$AH$10,AI500*$AH$10)</f>
        <v>0.1</v>
      </c>
      <c r="AI500" s="325">
        <f t="shared" ref="AI500" si="2438">ROUND(AVERAGEIF(AJ500:AJ502,"&gt;0"),0)</f>
        <v>1</v>
      </c>
      <c r="AJ500" s="202">
        <f t="shared" si="2256"/>
        <v>1</v>
      </c>
      <c r="AK500" s="203" t="s">
        <v>292</v>
      </c>
      <c r="AL500" s="203" t="s">
        <v>305</v>
      </c>
      <c r="AM500" s="329">
        <f t="shared" ref="AM500" si="2439">IF(S500="No_existen",5*$AM$10,AN500*$AM$10)</f>
        <v>0.1</v>
      </c>
      <c r="AN500" s="325">
        <f t="shared" ref="AN500" si="2440">ROUND(AVERAGEIF(AO500:AO502,"&gt;0"),0)</f>
        <v>1</v>
      </c>
      <c r="AO500" s="202">
        <f t="shared" si="2390"/>
        <v>1</v>
      </c>
      <c r="AP500" s="203" t="s">
        <v>614</v>
      </c>
      <c r="AQ500" s="325">
        <f t="shared" si="2426"/>
        <v>1</v>
      </c>
      <c r="AR500" s="325" t="str">
        <f t="shared" si="2427"/>
        <v>FUERTE</v>
      </c>
      <c r="AS500" s="327">
        <f t="shared" si="2428"/>
        <v>5</v>
      </c>
      <c r="AT500" s="327" t="str">
        <f t="shared" si="2429"/>
        <v>LEVE</v>
      </c>
      <c r="AU500" s="377" t="s">
        <v>2592</v>
      </c>
      <c r="AV500" s="383"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324"/>
      <c r="B501" s="324"/>
      <c r="C501" s="325"/>
      <c r="D501" s="336"/>
      <c r="E501" s="325"/>
      <c r="F501" s="324"/>
      <c r="G501" s="203" t="s">
        <v>260</v>
      </c>
      <c r="H501" s="205" t="s">
        <v>37</v>
      </c>
      <c r="I501" s="178" t="s">
        <v>2562</v>
      </c>
      <c r="J501" s="324"/>
      <c r="K501" s="375"/>
      <c r="L501" s="375"/>
      <c r="M501" s="375"/>
      <c r="N501" s="324"/>
      <c r="O501" s="332"/>
      <c r="P501" s="324"/>
      <c r="Q501" s="332"/>
      <c r="R501" s="332"/>
      <c r="S501" s="178" t="s">
        <v>314</v>
      </c>
      <c r="T501" s="129">
        <f t="shared" si="2253"/>
        <v>2</v>
      </c>
      <c r="U501" s="325"/>
      <c r="V501" s="325"/>
      <c r="W501" s="205" t="s">
        <v>2580</v>
      </c>
      <c r="X501" s="324"/>
      <c r="Y501" s="329"/>
      <c r="Z501" s="206">
        <f t="shared" si="2254"/>
        <v>2</v>
      </c>
      <c r="AA501" s="203" t="s">
        <v>319</v>
      </c>
      <c r="AB501" s="203"/>
      <c r="AC501" s="329"/>
      <c r="AD501" s="325"/>
      <c r="AE501" s="202">
        <f t="shared" si="2255"/>
        <v>1</v>
      </c>
      <c r="AF501" s="203" t="s">
        <v>295</v>
      </c>
      <c r="AG501" s="205" t="s">
        <v>2588</v>
      </c>
      <c r="AH501" s="329"/>
      <c r="AI501" s="325"/>
      <c r="AJ501" s="202">
        <f t="shared" si="2256"/>
        <v>1</v>
      </c>
      <c r="AK501" s="203" t="s">
        <v>292</v>
      </c>
      <c r="AL501" s="203" t="s">
        <v>305</v>
      </c>
      <c r="AM501" s="329"/>
      <c r="AN501" s="325"/>
      <c r="AO501" s="202">
        <f t="shared" si="2390"/>
        <v>1</v>
      </c>
      <c r="AP501" s="203" t="s">
        <v>614</v>
      </c>
      <c r="AQ501" s="325"/>
      <c r="AR501" s="325"/>
      <c r="AS501" s="327"/>
      <c r="AT501" s="327"/>
      <c r="AU501" s="377"/>
      <c r="AV501" s="377"/>
      <c r="AW501" s="203" t="s">
        <v>89</v>
      </c>
      <c r="AX501" s="203"/>
      <c r="AY501" s="131"/>
      <c r="AZ501" s="131"/>
      <c r="BA501" s="201"/>
      <c r="BB501" s="145"/>
      <c r="BC501" s="145"/>
      <c r="BD501" s="145"/>
      <c r="BE501" s="145"/>
      <c r="BF501" s="145"/>
      <c r="BG501" s="145"/>
      <c r="BH501" s="145"/>
    </row>
    <row r="502" spans="1:60" s="174" customFormat="1" ht="63.75" hidden="1" customHeight="1" x14ac:dyDescent="0.2">
      <c r="A502" s="324"/>
      <c r="B502" s="324"/>
      <c r="C502" s="325"/>
      <c r="D502" s="336"/>
      <c r="E502" s="325"/>
      <c r="F502" s="324"/>
      <c r="G502" s="203" t="s">
        <v>260</v>
      </c>
      <c r="H502" s="205" t="s">
        <v>37</v>
      </c>
      <c r="I502" s="178" t="s">
        <v>2563</v>
      </c>
      <c r="J502" s="324"/>
      <c r="K502" s="375"/>
      <c r="L502" s="375"/>
      <c r="M502" s="375"/>
      <c r="N502" s="324"/>
      <c r="O502" s="332"/>
      <c r="P502" s="324"/>
      <c r="Q502" s="332"/>
      <c r="R502" s="332"/>
      <c r="S502" s="178" t="s">
        <v>314</v>
      </c>
      <c r="T502" s="129">
        <f t="shared" si="2253"/>
        <v>2</v>
      </c>
      <c r="U502" s="325"/>
      <c r="V502" s="325"/>
      <c r="W502" s="205" t="s">
        <v>2581</v>
      </c>
      <c r="X502" s="324"/>
      <c r="Y502" s="329"/>
      <c r="Z502" s="206">
        <f t="shared" si="2254"/>
        <v>2</v>
      </c>
      <c r="AA502" s="203" t="s">
        <v>319</v>
      </c>
      <c r="AB502" s="203"/>
      <c r="AC502" s="329"/>
      <c r="AD502" s="325"/>
      <c r="AE502" s="202">
        <f t="shared" si="2255"/>
        <v>1</v>
      </c>
      <c r="AF502" s="203" t="s">
        <v>295</v>
      </c>
      <c r="AG502" s="205" t="s">
        <v>2587</v>
      </c>
      <c r="AH502" s="329"/>
      <c r="AI502" s="325"/>
      <c r="AJ502" s="202">
        <f t="shared" si="2256"/>
        <v>1</v>
      </c>
      <c r="AK502" s="203" t="s">
        <v>292</v>
      </c>
      <c r="AL502" s="203" t="s">
        <v>305</v>
      </c>
      <c r="AM502" s="329"/>
      <c r="AN502" s="325"/>
      <c r="AO502" s="202">
        <f t="shared" si="2390"/>
        <v>1</v>
      </c>
      <c r="AP502" s="203" t="s">
        <v>614</v>
      </c>
      <c r="AQ502" s="325"/>
      <c r="AR502" s="325"/>
      <c r="AS502" s="327"/>
      <c r="AT502" s="327"/>
      <c r="AU502" s="377"/>
      <c r="AV502" s="377"/>
      <c r="AW502" s="203" t="s">
        <v>89</v>
      </c>
      <c r="AX502" s="203"/>
      <c r="AY502" s="131"/>
      <c r="AZ502" s="131"/>
      <c r="BA502" s="201"/>
      <c r="BB502" s="145"/>
      <c r="BC502" s="145"/>
      <c r="BD502" s="145"/>
      <c r="BE502" s="145"/>
      <c r="BF502" s="145"/>
      <c r="BG502" s="145"/>
      <c r="BH502" s="145"/>
    </row>
    <row r="503" spans="1:60" s="174" customFormat="1" ht="63.75" hidden="1" customHeight="1" x14ac:dyDescent="0.2">
      <c r="A503" s="324">
        <v>165</v>
      </c>
      <c r="B503" s="324" t="s">
        <v>180</v>
      </c>
      <c r="C503" s="325" t="str">
        <f>+VLOOKUP(B503,$A$568:$B$606,2,0)</f>
        <v>ORLANDO CAÑAS MORENO</v>
      </c>
      <c r="D503" s="336" t="s">
        <v>162</v>
      </c>
      <c r="E503" s="325"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324" t="s">
        <v>265</v>
      </c>
      <c r="G503" s="203" t="s">
        <v>260</v>
      </c>
      <c r="H503" s="205" t="s">
        <v>38</v>
      </c>
      <c r="I503" s="178" t="s">
        <v>2564</v>
      </c>
      <c r="J503" s="324" t="s">
        <v>105</v>
      </c>
      <c r="K503" s="374" t="s">
        <v>2573</v>
      </c>
      <c r="L503" s="375" t="s">
        <v>2574</v>
      </c>
      <c r="M503" s="375" t="s">
        <v>2575</v>
      </c>
      <c r="N503" s="324" t="s">
        <v>127</v>
      </c>
      <c r="O503" s="332">
        <f t="shared" ref="O503" si="2441">IF(N503="ALTA",5,IF(N503="MEDIO ALTA",4,IF(N503="MEDIA",3,IF(N503="MEDIO BAJA",2,IF(N503="BAJA",1,0)))))</f>
        <v>1</v>
      </c>
      <c r="P503" s="324" t="s">
        <v>208</v>
      </c>
      <c r="Q503" s="332">
        <f t="shared" si="2414"/>
        <v>2</v>
      </c>
      <c r="R503" s="332">
        <f t="shared" si="2415"/>
        <v>2</v>
      </c>
      <c r="S503" s="178" t="s">
        <v>315</v>
      </c>
      <c r="T503" s="129">
        <f t="shared" si="2253"/>
        <v>1</v>
      </c>
      <c r="U503" s="325">
        <f t="shared" ref="U503" si="2442">ROUND(AVERAGEIF(T503:T505,"&gt;0"),0)</f>
        <v>1</v>
      </c>
      <c r="V503" s="325">
        <f t="shared" ref="V503" si="2443">U503*0.6</f>
        <v>0.6</v>
      </c>
      <c r="W503" s="205" t="s">
        <v>2582</v>
      </c>
      <c r="X503" s="324">
        <f t="shared" ref="X503" si="2444">IF(S503="No_existen",5*$X$10,Y503*$X$10)</f>
        <v>0.2</v>
      </c>
      <c r="Y503" s="329">
        <f t="shared" ref="Y503" si="2445">ROUND(AVERAGEIF(Z503:Z505,"&gt;0"),0)</f>
        <v>4</v>
      </c>
      <c r="Z503" s="206">
        <f t="shared" si="2254"/>
        <v>4</v>
      </c>
      <c r="AA503" s="203" t="s">
        <v>318</v>
      </c>
      <c r="AB503" s="203"/>
      <c r="AC503" s="329">
        <f t="shared" ref="AC503" si="2446">IF(S503="No_existen",5*$AC$10,AD503*$AC$10)</f>
        <v>0.15</v>
      </c>
      <c r="AD503" s="325">
        <f t="shared" ref="AD503" si="2447">ROUND(AVERAGEIF(AE503:AE505,"&gt;0"),0)</f>
        <v>1</v>
      </c>
      <c r="AE503" s="202">
        <f t="shared" si="2255"/>
        <v>1</v>
      </c>
      <c r="AF503" s="203" t="s">
        <v>295</v>
      </c>
      <c r="AG503" s="205" t="s">
        <v>2589</v>
      </c>
      <c r="AH503" s="329">
        <f t="shared" ref="AH503" si="2448">IF(S503="No_existen",5*$AH$10,AI503*$AH$10)</f>
        <v>0.1</v>
      </c>
      <c r="AI503" s="325">
        <f t="shared" ref="AI503" si="2449">ROUND(AVERAGEIF(AJ503:AJ505,"&gt;0"),0)</f>
        <v>1</v>
      </c>
      <c r="AJ503" s="202">
        <f t="shared" si="2256"/>
        <v>1</v>
      </c>
      <c r="AK503" s="203" t="s">
        <v>292</v>
      </c>
      <c r="AL503" s="203" t="s">
        <v>305</v>
      </c>
      <c r="AM503" s="329">
        <f t="shared" ref="AM503" si="2450">IF(S503="No_existen",5*$AM$10,AN503*$AM$10)</f>
        <v>0.30000000000000004</v>
      </c>
      <c r="AN503" s="325">
        <f t="shared" ref="AN503" si="2451">ROUND(AVERAGEIF(AO503:AO505,"&gt;0"),0)</f>
        <v>3</v>
      </c>
      <c r="AO503" s="202">
        <f t="shared" si="2390"/>
        <v>4</v>
      </c>
      <c r="AP503" s="203" t="s">
        <v>613</v>
      </c>
      <c r="AQ503" s="325">
        <f t="shared" si="2426"/>
        <v>2</v>
      </c>
      <c r="AR503" s="325" t="str">
        <f t="shared" si="2427"/>
        <v>ACEPTABLE</v>
      </c>
      <c r="AS503" s="327">
        <f t="shared" si="2428"/>
        <v>4</v>
      </c>
      <c r="AT503" s="327" t="str">
        <f t="shared" si="2429"/>
        <v>LEVE</v>
      </c>
      <c r="AU503" s="377" t="s">
        <v>2594</v>
      </c>
      <c r="AV503" s="377"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324"/>
      <c r="B504" s="324"/>
      <c r="C504" s="325"/>
      <c r="D504" s="336"/>
      <c r="E504" s="325"/>
      <c r="F504" s="324"/>
      <c r="G504" s="203" t="s">
        <v>260</v>
      </c>
      <c r="H504" s="205" t="s">
        <v>38</v>
      </c>
      <c r="I504" s="178" t="s">
        <v>2565</v>
      </c>
      <c r="J504" s="324"/>
      <c r="K504" s="375"/>
      <c r="L504" s="375"/>
      <c r="M504" s="375"/>
      <c r="N504" s="324"/>
      <c r="O504" s="332"/>
      <c r="P504" s="324"/>
      <c r="Q504" s="332"/>
      <c r="R504" s="332"/>
      <c r="S504" s="178" t="s">
        <v>315</v>
      </c>
      <c r="T504" s="129">
        <f t="shared" si="2253"/>
        <v>1</v>
      </c>
      <c r="U504" s="325"/>
      <c r="V504" s="325"/>
      <c r="W504" s="205" t="s">
        <v>2583</v>
      </c>
      <c r="X504" s="324"/>
      <c r="Y504" s="329"/>
      <c r="Z504" s="206">
        <f t="shared" si="2254"/>
        <v>4</v>
      </c>
      <c r="AA504" s="203" t="s">
        <v>318</v>
      </c>
      <c r="AB504" s="203"/>
      <c r="AC504" s="329"/>
      <c r="AD504" s="325"/>
      <c r="AE504" s="202">
        <f t="shared" si="2255"/>
        <v>1</v>
      </c>
      <c r="AF504" s="203" t="s">
        <v>295</v>
      </c>
      <c r="AG504" s="205" t="s">
        <v>2589</v>
      </c>
      <c r="AH504" s="329"/>
      <c r="AI504" s="325"/>
      <c r="AJ504" s="202">
        <f t="shared" si="2256"/>
        <v>1</v>
      </c>
      <c r="AK504" s="203" t="s">
        <v>292</v>
      </c>
      <c r="AL504" s="203" t="s">
        <v>301</v>
      </c>
      <c r="AM504" s="329"/>
      <c r="AN504" s="325"/>
      <c r="AO504" s="202">
        <f t="shared" si="2390"/>
        <v>1</v>
      </c>
      <c r="AP504" s="203" t="s">
        <v>614</v>
      </c>
      <c r="AQ504" s="325"/>
      <c r="AR504" s="325"/>
      <c r="AS504" s="327"/>
      <c r="AT504" s="327"/>
      <c r="AU504" s="377"/>
      <c r="AV504" s="377"/>
      <c r="AW504" s="203" t="s">
        <v>89</v>
      </c>
      <c r="AX504" s="203"/>
      <c r="AY504" s="131"/>
      <c r="AZ504" s="131"/>
      <c r="BA504" s="201"/>
      <c r="BB504" s="145"/>
      <c r="BC504" s="145"/>
      <c r="BD504" s="145"/>
      <c r="BE504" s="145"/>
      <c r="BF504" s="145"/>
      <c r="BG504" s="145"/>
      <c r="BH504" s="145"/>
    </row>
    <row r="505" spans="1:60" s="174" customFormat="1" ht="63.75" hidden="1" customHeight="1" x14ac:dyDescent="0.2">
      <c r="A505" s="324"/>
      <c r="B505" s="324"/>
      <c r="C505" s="325"/>
      <c r="D505" s="336"/>
      <c r="E505" s="325"/>
      <c r="F505" s="324"/>
      <c r="G505" s="203" t="s">
        <v>260</v>
      </c>
      <c r="H505" s="205" t="s">
        <v>225</v>
      </c>
      <c r="I505" s="178" t="s">
        <v>2566</v>
      </c>
      <c r="J505" s="324"/>
      <c r="K505" s="375"/>
      <c r="L505" s="375"/>
      <c r="M505" s="375"/>
      <c r="N505" s="324"/>
      <c r="O505" s="332"/>
      <c r="P505" s="324"/>
      <c r="Q505" s="332"/>
      <c r="R505" s="332"/>
      <c r="S505" s="178" t="s">
        <v>315</v>
      </c>
      <c r="T505" s="129">
        <f t="shared" si="2253"/>
        <v>1</v>
      </c>
      <c r="U505" s="325"/>
      <c r="V505" s="325"/>
      <c r="W505" s="205" t="s">
        <v>2584</v>
      </c>
      <c r="X505" s="324"/>
      <c r="Y505" s="329"/>
      <c r="Z505" s="206">
        <f t="shared" si="2254"/>
        <v>4</v>
      </c>
      <c r="AA505" s="203" t="s">
        <v>318</v>
      </c>
      <c r="AB505" s="203"/>
      <c r="AC505" s="329"/>
      <c r="AD505" s="325"/>
      <c r="AE505" s="202">
        <f t="shared" si="2255"/>
        <v>1</v>
      </c>
      <c r="AF505" s="203" t="s">
        <v>295</v>
      </c>
      <c r="AG505" s="205" t="s">
        <v>2585</v>
      </c>
      <c r="AH505" s="329"/>
      <c r="AI505" s="325"/>
      <c r="AJ505" s="202">
        <f t="shared" si="2256"/>
        <v>1</v>
      </c>
      <c r="AK505" s="203" t="s">
        <v>292</v>
      </c>
      <c r="AL505" s="203" t="s">
        <v>303</v>
      </c>
      <c r="AM505" s="329"/>
      <c r="AN505" s="325"/>
      <c r="AO505" s="202">
        <f t="shared" si="2390"/>
        <v>4</v>
      </c>
      <c r="AP505" s="203" t="s">
        <v>613</v>
      </c>
      <c r="AQ505" s="325"/>
      <c r="AR505" s="325"/>
      <c r="AS505" s="327"/>
      <c r="AT505" s="327"/>
      <c r="AU505" s="377"/>
      <c r="AV505" s="377"/>
      <c r="AW505" s="203" t="s">
        <v>89</v>
      </c>
      <c r="AX505" s="203"/>
      <c r="AY505" s="131"/>
      <c r="AZ505" s="131"/>
      <c r="BA505" s="201"/>
      <c r="BB505" s="145"/>
      <c r="BC505" s="145"/>
      <c r="BD505" s="145"/>
      <c r="BE505" s="145"/>
      <c r="BF505" s="145"/>
      <c r="BG505" s="145"/>
      <c r="BH505" s="145"/>
    </row>
    <row r="506" spans="1:60" s="174" customFormat="1" ht="63.75" hidden="1" customHeight="1" x14ac:dyDescent="0.2">
      <c r="A506" s="324">
        <v>166</v>
      </c>
      <c r="B506" s="324" t="s">
        <v>538</v>
      </c>
      <c r="C506" s="325" t="str">
        <f>+VLOOKUP(B506,$A$568:$B$606,2,0)</f>
        <v>MARTHA LEONOR MARULANDA ANGEL</v>
      </c>
      <c r="D506" s="336" t="s">
        <v>164</v>
      </c>
      <c r="E506" s="325"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324" t="s">
        <v>265</v>
      </c>
      <c r="G506" s="203" t="s">
        <v>261</v>
      </c>
      <c r="H506" s="203" t="s">
        <v>41</v>
      </c>
      <c r="I506" s="203" t="s">
        <v>1511</v>
      </c>
      <c r="J506" s="324" t="s">
        <v>107</v>
      </c>
      <c r="K506" s="324" t="s">
        <v>2619</v>
      </c>
      <c r="L506" s="324" t="s">
        <v>2623</v>
      </c>
      <c r="M506" s="324" t="s">
        <v>2624</v>
      </c>
      <c r="N506" s="324" t="s">
        <v>104</v>
      </c>
      <c r="O506" s="332">
        <f t="shared" ref="O506" si="2452">IF(N506="ALTA",5,IF(N506="MEDIO ALTA",4,IF(N506="MEDIA",3,IF(N506="MEDIO BAJA",2,IF(N506="BAJA",1,0)))))</f>
        <v>3</v>
      </c>
      <c r="P506" s="324" t="s">
        <v>139</v>
      </c>
      <c r="Q506" s="332">
        <f t="shared" si="2414"/>
        <v>5</v>
      </c>
      <c r="R506" s="332">
        <f t="shared" si="2415"/>
        <v>15</v>
      </c>
      <c r="S506" s="128" t="s">
        <v>315</v>
      </c>
      <c r="T506" s="129">
        <f t="shared" si="2253"/>
        <v>1</v>
      </c>
      <c r="U506" s="325">
        <f t="shared" ref="U506" si="2453">ROUND(AVERAGEIF(T506:T508,"&gt;0"),0)</f>
        <v>1</v>
      </c>
      <c r="V506" s="325">
        <f t="shared" ref="V506" si="2454">U506*0.6</f>
        <v>0.6</v>
      </c>
      <c r="W506" s="203" t="s">
        <v>1517</v>
      </c>
      <c r="X506" s="324">
        <f t="shared" ref="X506" si="2455">IF(S506="No_existen",5*$X$10,Y506*$X$10)</f>
        <v>0.2</v>
      </c>
      <c r="Y506" s="329">
        <f t="shared" ref="Y506" si="2456">ROUND(AVERAGEIF(Z506:Z508,"&gt;0"),0)</f>
        <v>4</v>
      </c>
      <c r="Z506" s="206">
        <f t="shared" si="2254"/>
        <v>4</v>
      </c>
      <c r="AA506" s="203" t="s">
        <v>318</v>
      </c>
      <c r="AB506" s="203"/>
      <c r="AC506" s="329">
        <f t="shared" ref="AC506" si="2457">IF(S506="No_existen",5*$AC$10,AD506*$AC$10)</f>
        <v>0.15</v>
      </c>
      <c r="AD506" s="325">
        <f t="shared" ref="AD506" si="2458">ROUND(AVERAGEIF(AE506:AE508,"&gt;0"),0)</f>
        <v>1</v>
      </c>
      <c r="AE506" s="202">
        <f t="shared" si="2255"/>
        <v>1</v>
      </c>
      <c r="AF506" s="203" t="s">
        <v>295</v>
      </c>
      <c r="AG506" s="203" t="s">
        <v>1520</v>
      </c>
      <c r="AH506" s="329">
        <f t="shared" ref="AH506" si="2459">IF(S506="No_existen",5*$AH$10,AI506*$AH$10)</f>
        <v>0.1</v>
      </c>
      <c r="AI506" s="325">
        <f t="shared" ref="AI506" si="2460">ROUND(AVERAGEIF(AJ506:AJ508,"&gt;0"),0)</f>
        <v>1</v>
      </c>
      <c r="AJ506" s="202">
        <f t="shared" si="2256"/>
        <v>1</v>
      </c>
      <c r="AK506" s="203" t="s">
        <v>292</v>
      </c>
      <c r="AL506" s="203" t="s">
        <v>299</v>
      </c>
      <c r="AM506" s="329">
        <f t="shared" ref="AM506" si="2461">IF(S506="No_existen",5*$AM$10,AN506*$AM$10)</f>
        <v>0.1</v>
      </c>
      <c r="AN506" s="325">
        <f t="shared" ref="AN506" si="2462">ROUND(AVERAGEIF(AO506:AO508,"&gt;0"),0)</f>
        <v>1</v>
      </c>
      <c r="AO506" s="202">
        <f t="shared" si="2390"/>
        <v>1</v>
      </c>
      <c r="AP506" s="203" t="s">
        <v>614</v>
      </c>
      <c r="AQ506" s="325">
        <f t="shared" si="2426"/>
        <v>2</v>
      </c>
      <c r="AR506" s="325" t="str">
        <f t="shared" si="2427"/>
        <v>ACEPTABLE</v>
      </c>
      <c r="AS506" s="327">
        <f t="shared" si="2428"/>
        <v>30</v>
      </c>
      <c r="AT506" s="327" t="str">
        <f t="shared" si="2429"/>
        <v>MODERADO</v>
      </c>
      <c r="AU506" s="323" t="s">
        <v>2644</v>
      </c>
      <c r="AV506" s="322"/>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324"/>
      <c r="B507" s="324"/>
      <c r="C507" s="325"/>
      <c r="D507" s="336"/>
      <c r="E507" s="325"/>
      <c r="F507" s="324"/>
      <c r="G507" s="203" t="s">
        <v>261</v>
      </c>
      <c r="H507" s="203" t="s">
        <v>262</v>
      </c>
      <c r="I507" s="203" t="s">
        <v>1512</v>
      </c>
      <c r="J507" s="324"/>
      <c r="K507" s="324"/>
      <c r="L507" s="324"/>
      <c r="M507" s="324"/>
      <c r="N507" s="324"/>
      <c r="O507" s="332"/>
      <c r="P507" s="324"/>
      <c r="Q507" s="332"/>
      <c r="R507" s="332"/>
      <c r="S507" s="128" t="s">
        <v>315</v>
      </c>
      <c r="T507" s="129">
        <f t="shared" si="2253"/>
        <v>1</v>
      </c>
      <c r="U507" s="325"/>
      <c r="V507" s="325"/>
      <c r="W507" s="203" t="s">
        <v>1518</v>
      </c>
      <c r="X507" s="324"/>
      <c r="Y507" s="329"/>
      <c r="Z507" s="206">
        <f t="shared" si="2254"/>
        <v>4</v>
      </c>
      <c r="AA507" s="203" t="s">
        <v>318</v>
      </c>
      <c r="AB507" s="203"/>
      <c r="AC507" s="329"/>
      <c r="AD507" s="325"/>
      <c r="AE507" s="202">
        <f t="shared" si="2255"/>
        <v>1</v>
      </c>
      <c r="AF507" s="203" t="s">
        <v>295</v>
      </c>
      <c r="AG507" s="203" t="s">
        <v>1520</v>
      </c>
      <c r="AH507" s="329"/>
      <c r="AI507" s="325"/>
      <c r="AJ507" s="202">
        <f t="shared" si="2256"/>
        <v>1</v>
      </c>
      <c r="AK507" s="203" t="s">
        <v>292</v>
      </c>
      <c r="AL507" s="203" t="s">
        <v>299</v>
      </c>
      <c r="AM507" s="329"/>
      <c r="AN507" s="325"/>
      <c r="AO507" s="202">
        <f t="shared" si="2390"/>
        <v>1</v>
      </c>
      <c r="AP507" s="203" t="s">
        <v>614</v>
      </c>
      <c r="AQ507" s="325"/>
      <c r="AR507" s="325"/>
      <c r="AS507" s="327"/>
      <c r="AT507" s="327"/>
      <c r="AU507" s="323"/>
      <c r="AV507" s="323"/>
      <c r="AW507" s="203"/>
      <c r="AX507" s="203"/>
      <c r="AY507" s="131"/>
      <c r="AZ507" s="131"/>
      <c r="BA507" s="201"/>
      <c r="BB507" s="145"/>
      <c r="BC507" s="145"/>
      <c r="BD507" s="145"/>
      <c r="BE507" s="145"/>
      <c r="BF507" s="145"/>
      <c r="BG507" s="145"/>
      <c r="BH507" s="145"/>
    </row>
    <row r="508" spans="1:60" s="174" customFormat="1" ht="63.75" hidden="1" customHeight="1" x14ac:dyDescent="0.2">
      <c r="A508" s="324"/>
      <c r="B508" s="324"/>
      <c r="C508" s="325"/>
      <c r="D508" s="336"/>
      <c r="E508" s="325"/>
      <c r="F508" s="324"/>
      <c r="G508" s="203" t="s">
        <v>260</v>
      </c>
      <c r="H508" s="203" t="s">
        <v>37</v>
      </c>
      <c r="I508" s="203" t="s">
        <v>1513</v>
      </c>
      <c r="J508" s="324"/>
      <c r="K508" s="324"/>
      <c r="L508" s="324"/>
      <c r="M508" s="324"/>
      <c r="N508" s="324"/>
      <c r="O508" s="332"/>
      <c r="P508" s="324"/>
      <c r="Q508" s="332"/>
      <c r="R508" s="332"/>
      <c r="S508" s="128" t="s">
        <v>315</v>
      </c>
      <c r="T508" s="129">
        <f t="shared" si="2253"/>
        <v>1</v>
      </c>
      <c r="U508" s="325"/>
      <c r="V508" s="325"/>
      <c r="W508" s="203" t="s">
        <v>1519</v>
      </c>
      <c r="X508" s="324"/>
      <c r="Y508" s="329"/>
      <c r="Z508" s="206">
        <f t="shared" si="2254"/>
        <v>4</v>
      </c>
      <c r="AA508" s="203" t="s">
        <v>318</v>
      </c>
      <c r="AB508" s="203"/>
      <c r="AC508" s="329"/>
      <c r="AD508" s="325"/>
      <c r="AE508" s="202">
        <f t="shared" si="2255"/>
        <v>1</v>
      </c>
      <c r="AF508" s="203" t="s">
        <v>295</v>
      </c>
      <c r="AG508" s="203" t="s">
        <v>1520</v>
      </c>
      <c r="AH508" s="329"/>
      <c r="AI508" s="325"/>
      <c r="AJ508" s="202">
        <f t="shared" si="2256"/>
        <v>1</v>
      </c>
      <c r="AK508" s="203" t="s">
        <v>292</v>
      </c>
      <c r="AL508" s="203" t="s">
        <v>299</v>
      </c>
      <c r="AM508" s="329"/>
      <c r="AN508" s="325"/>
      <c r="AO508" s="202">
        <f t="shared" si="2390"/>
        <v>1</v>
      </c>
      <c r="AP508" s="203" t="s">
        <v>614</v>
      </c>
      <c r="AQ508" s="325"/>
      <c r="AR508" s="325"/>
      <c r="AS508" s="327"/>
      <c r="AT508" s="327"/>
      <c r="AU508" s="323"/>
      <c r="AV508" s="323"/>
      <c r="AW508" s="203"/>
      <c r="AX508" s="203"/>
      <c r="AY508" s="131"/>
      <c r="AZ508" s="131"/>
      <c r="BA508" s="201"/>
      <c r="BB508" s="145"/>
      <c r="BC508" s="145"/>
      <c r="BD508" s="145"/>
      <c r="BE508" s="145"/>
      <c r="BF508" s="145"/>
      <c r="BG508" s="145"/>
      <c r="BH508" s="145"/>
    </row>
    <row r="509" spans="1:60" s="174" customFormat="1" ht="63.75" customHeight="1" x14ac:dyDescent="0.2">
      <c r="A509" s="324">
        <v>167</v>
      </c>
      <c r="B509" s="324" t="s">
        <v>538</v>
      </c>
      <c r="C509" s="325" t="str">
        <f t="shared" ref="C509" si="2463">+VLOOKUP(B509,$A$568:$B$606,2,0)</f>
        <v>MARTHA LEONOR MARULANDA ANGEL</v>
      </c>
      <c r="D509" s="336" t="s">
        <v>167</v>
      </c>
      <c r="E509" s="325"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324" t="s">
        <v>265</v>
      </c>
      <c r="G509" s="203" t="s">
        <v>260</v>
      </c>
      <c r="H509" s="203" t="s">
        <v>36</v>
      </c>
      <c r="I509" s="127" t="s">
        <v>2614</v>
      </c>
      <c r="J509" s="324" t="s">
        <v>109</v>
      </c>
      <c r="K509" s="324" t="s">
        <v>2620</v>
      </c>
      <c r="L509" s="324" t="s">
        <v>2620</v>
      </c>
      <c r="M509" s="324" t="s">
        <v>2625</v>
      </c>
      <c r="N509" s="324" t="s">
        <v>127</v>
      </c>
      <c r="O509" s="332">
        <f t="shared" ref="O509" si="2464">IF(N509="ALTA",5,IF(N509="MEDIO ALTA",4,IF(N509="MEDIA",3,IF(N509="MEDIO BAJA",2,IF(N509="BAJA",1,0)))))</f>
        <v>1</v>
      </c>
      <c r="P509" s="324" t="s">
        <v>141</v>
      </c>
      <c r="Q509" s="332">
        <f t="shared" si="2414"/>
        <v>1</v>
      </c>
      <c r="R509" s="332">
        <f t="shared" si="2415"/>
        <v>1</v>
      </c>
      <c r="S509" s="128" t="s">
        <v>314</v>
      </c>
      <c r="T509" s="129">
        <f t="shared" ref="T509:T514" si="2465">IF(S509=$S$542,1,IF(S509=$S$538,5,IF(S509=$S$539,4,IF(S509=$S$540,3,IF(S509=$S$541,2,0)))))</f>
        <v>2</v>
      </c>
      <c r="U509" s="325">
        <f t="shared" ref="U509" si="2466">ROUND(AVERAGEIF(T509:T511,"&gt;0"),0)</f>
        <v>2</v>
      </c>
      <c r="V509" s="325">
        <f t="shared" ref="V509" si="2467">U509*0.6</f>
        <v>1.2</v>
      </c>
      <c r="W509" s="203" t="s">
        <v>2630</v>
      </c>
      <c r="X509" s="324">
        <f t="shared" ref="X509" si="2468">IF(S509="No_existen",5*$X$10,Y509*$X$10)</f>
        <v>0.2</v>
      </c>
      <c r="Y509" s="329">
        <f t="shared" ref="Y509" si="2469">ROUND(AVERAGEIF(Z509:Z511,"&gt;0"),0)</f>
        <v>4</v>
      </c>
      <c r="Z509" s="206">
        <f t="shared" ref="Z509:Z529" si="2470">IF(AA509=$AA$540,1,IF(AA509=$AA$539,2,IF(AA509=$AA$538,4,IF(S509="No_existen",5,0))))</f>
        <v>4</v>
      </c>
      <c r="AA509" s="203" t="s">
        <v>318</v>
      </c>
      <c r="AB509" s="203"/>
      <c r="AC509" s="329">
        <f t="shared" ref="AC509" si="2471">IF(S509="No_existen",5*$AC$10,AD509*$AC$10)</f>
        <v>0.15</v>
      </c>
      <c r="AD509" s="325">
        <f t="shared" ref="AD509" si="2472">ROUND(AVERAGEIF(AE509:AE511,"&gt;0"),0)</f>
        <v>1</v>
      </c>
      <c r="AE509" s="202">
        <f t="shared" ref="AE509:AE529" si="2473">IF(AF509=$AG$539,1,IF(AF509=$AG$538,4,IF(S509="No_existen",5,0)))</f>
        <v>1</v>
      </c>
      <c r="AF509" s="203" t="s">
        <v>295</v>
      </c>
      <c r="AG509" s="203" t="s">
        <v>2637</v>
      </c>
      <c r="AH509" s="329">
        <f t="shared" ref="AH509" si="2474">IF(S509="No_existen",5*$AH$10,AI509*$AH$10)</f>
        <v>0.1</v>
      </c>
      <c r="AI509" s="325">
        <f t="shared" ref="AI509" si="2475">ROUND(AVERAGEIF(AJ509:AJ511,"&gt;0"),0)</f>
        <v>1</v>
      </c>
      <c r="AJ509" s="202">
        <f t="shared" ref="AJ509:AJ529" si="2476">IF(AK509=$AK$538,1,IF(AK509=$AK$539,4,IF(S509="No_existen",5,0)))</f>
        <v>1</v>
      </c>
      <c r="AK509" s="203" t="s">
        <v>292</v>
      </c>
      <c r="AL509" s="203" t="s">
        <v>299</v>
      </c>
      <c r="AM509" s="329">
        <f t="shared" ref="AM509" si="2477">IF(S509="No_existen",5*$AM$10,AN509*$AM$10)</f>
        <v>0.1</v>
      </c>
      <c r="AN509" s="325">
        <f t="shared" ref="AN509" si="2478">ROUND(AVERAGEIF(AO509:AO511,"&gt;0"),0)</f>
        <v>1</v>
      </c>
      <c r="AO509" s="202">
        <f t="shared" ref="AO509:AO529" si="2479">IF(AP509="Preventivo",1,IF(AP509="Detectivo",4, IF(S509="No_existen",5,0)))</f>
        <v>1</v>
      </c>
      <c r="AP509" s="203" t="s">
        <v>614</v>
      </c>
      <c r="AQ509" s="325">
        <f t="shared" si="2426"/>
        <v>2</v>
      </c>
      <c r="AR509" s="325" t="str">
        <f t="shared" si="2427"/>
        <v>ACEPTABLE</v>
      </c>
      <c r="AS509" s="327">
        <f t="shared" si="2428"/>
        <v>2</v>
      </c>
      <c r="AT509" s="327" t="str">
        <f t="shared" si="2429"/>
        <v>LEVE</v>
      </c>
      <c r="AU509" s="382" t="s">
        <v>2645</v>
      </c>
      <c r="AV509" s="323">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324"/>
      <c r="B510" s="324"/>
      <c r="C510" s="325"/>
      <c r="D510" s="336"/>
      <c r="E510" s="325"/>
      <c r="F510" s="324"/>
      <c r="G510" s="203"/>
      <c r="H510" s="203"/>
      <c r="I510" s="127"/>
      <c r="J510" s="324"/>
      <c r="K510" s="324"/>
      <c r="L510" s="324"/>
      <c r="M510" s="324"/>
      <c r="N510" s="324"/>
      <c r="O510" s="332"/>
      <c r="P510" s="324"/>
      <c r="Q510" s="332"/>
      <c r="R510" s="332"/>
      <c r="S510" s="128"/>
      <c r="T510" s="129">
        <f t="shared" si="2465"/>
        <v>0</v>
      </c>
      <c r="U510" s="325"/>
      <c r="V510" s="325"/>
      <c r="W510" s="203"/>
      <c r="X510" s="324"/>
      <c r="Y510" s="329"/>
      <c r="Z510" s="206">
        <f t="shared" si="2470"/>
        <v>0</v>
      </c>
      <c r="AA510" s="203"/>
      <c r="AB510" s="203"/>
      <c r="AC510" s="329"/>
      <c r="AD510" s="325"/>
      <c r="AE510" s="202">
        <f t="shared" si="2473"/>
        <v>0</v>
      </c>
      <c r="AF510" s="203"/>
      <c r="AG510" s="203"/>
      <c r="AH510" s="329"/>
      <c r="AI510" s="325"/>
      <c r="AJ510" s="202">
        <f t="shared" si="2476"/>
        <v>0</v>
      </c>
      <c r="AK510" s="203"/>
      <c r="AL510" s="203"/>
      <c r="AM510" s="329"/>
      <c r="AN510" s="325"/>
      <c r="AO510" s="202">
        <f t="shared" si="2479"/>
        <v>0</v>
      </c>
      <c r="AP510" s="203"/>
      <c r="AQ510" s="325"/>
      <c r="AR510" s="325"/>
      <c r="AS510" s="327"/>
      <c r="AT510" s="327"/>
      <c r="AU510" s="382"/>
      <c r="AV510" s="323"/>
      <c r="AW510" s="203" t="s">
        <v>89</v>
      </c>
      <c r="AX510" s="203"/>
      <c r="AY510" s="131"/>
      <c r="AZ510" s="131"/>
      <c r="BA510" s="201"/>
      <c r="BB510" s="145"/>
      <c r="BC510" s="145"/>
      <c r="BD510" s="145"/>
      <c r="BE510" s="145"/>
      <c r="BF510" s="145"/>
      <c r="BG510" s="145"/>
      <c r="BH510" s="145"/>
    </row>
    <row r="511" spans="1:60" s="174" customFormat="1" ht="63.75" hidden="1" customHeight="1" x14ac:dyDescent="0.2">
      <c r="A511" s="324"/>
      <c r="B511" s="324"/>
      <c r="C511" s="325"/>
      <c r="D511" s="336"/>
      <c r="E511" s="325"/>
      <c r="F511" s="324"/>
      <c r="G511" s="203"/>
      <c r="H511" s="203"/>
      <c r="I511" s="127"/>
      <c r="J511" s="324"/>
      <c r="K511" s="324"/>
      <c r="L511" s="324"/>
      <c r="M511" s="324"/>
      <c r="N511" s="324"/>
      <c r="O511" s="332"/>
      <c r="P511" s="324"/>
      <c r="Q511" s="332"/>
      <c r="R511" s="332"/>
      <c r="S511" s="128"/>
      <c r="T511" s="129">
        <f t="shared" si="2465"/>
        <v>0</v>
      </c>
      <c r="U511" s="325"/>
      <c r="V511" s="325"/>
      <c r="W511" s="203"/>
      <c r="X511" s="324"/>
      <c r="Y511" s="329"/>
      <c r="Z511" s="206">
        <f t="shared" si="2470"/>
        <v>0</v>
      </c>
      <c r="AA511" s="203"/>
      <c r="AB511" s="203"/>
      <c r="AC511" s="329"/>
      <c r="AD511" s="325"/>
      <c r="AE511" s="202">
        <f t="shared" si="2473"/>
        <v>0</v>
      </c>
      <c r="AF511" s="203"/>
      <c r="AG511" s="203"/>
      <c r="AH511" s="329"/>
      <c r="AI511" s="325"/>
      <c r="AJ511" s="202">
        <f t="shared" si="2476"/>
        <v>0</v>
      </c>
      <c r="AK511" s="203"/>
      <c r="AL511" s="203"/>
      <c r="AM511" s="329"/>
      <c r="AN511" s="325"/>
      <c r="AO511" s="202">
        <f t="shared" si="2479"/>
        <v>0</v>
      </c>
      <c r="AP511" s="203"/>
      <c r="AQ511" s="325"/>
      <c r="AR511" s="325"/>
      <c r="AS511" s="327"/>
      <c r="AT511" s="327"/>
      <c r="AU511" s="382"/>
      <c r="AV511" s="323"/>
      <c r="AW511" s="203" t="s">
        <v>89</v>
      </c>
      <c r="AX511" s="203"/>
      <c r="AY511" s="131"/>
      <c r="AZ511" s="131"/>
      <c r="BA511" s="201"/>
      <c r="BB511" s="145"/>
      <c r="BC511" s="145"/>
      <c r="BD511" s="145"/>
      <c r="BE511" s="145"/>
      <c r="BF511" s="145"/>
      <c r="BG511" s="145"/>
      <c r="BH511" s="145"/>
    </row>
    <row r="512" spans="1:60" s="174" customFormat="1" ht="63.75" hidden="1" customHeight="1" x14ac:dyDescent="0.2">
      <c r="A512" s="324">
        <v>168</v>
      </c>
      <c r="B512" s="324" t="s">
        <v>538</v>
      </c>
      <c r="C512" s="325" t="str">
        <f t="shared" ref="C512" si="2480">+VLOOKUP(B512,$A$568:$B$606,2,0)</f>
        <v>MARTHA LEONOR MARULANDA ANGEL</v>
      </c>
      <c r="D512" s="336" t="s">
        <v>164</v>
      </c>
      <c r="E512" s="325"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324" t="s">
        <v>264</v>
      </c>
      <c r="G512" s="203" t="s">
        <v>260</v>
      </c>
      <c r="H512" s="203" t="s">
        <v>226</v>
      </c>
      <c r="I512" s="178" t="s">
        <v>2615</v>
      </c>
      <c r="J512" s="324" t="s">
        <v>107</v>
      </c>
      <c r="K512" s="324" t="s">
        <v>2621</v>
      </c>
      <c r="L512" s="324" t="s">
        <v>2626</v>
      </c>
      <c r="M512" s="324" t="s">
        <v>2627</v>
      </c>
      <c r="N512" s="324" t="s">
        <v>127</v>
      </c>
      <c r="O512" s="332">
        <f t="shared" ref="O512" si="2481">IF(N512="ALTA",5,IF(N512="MEDIO ALTA",4,IF(N512="MEDIA",3,IF(N512="MEDIO BAJA",2,IF(N512="BAJA",1,0)))))</f>
        <v>1</v>
      </c>
      <c r="P512" s="324" t="s">
        <v>140</v>
      </c>
      <c r="Q512" s="332">
        <f t="shared" si="2414"/>
        <v>3</v>
      </c>
      <c r="R512" s="332">
        <f t="shared" si="2415"/>
        <v>3</v>
      </c>
      <c r="S512" s="128" t="s">
        <v>386</v>
      </c>
      <c r="T512" s="129">
        <f t="shared" si="2465"/>
        <v>4</v>
      </c>
      <c r="U512" s="325">
        <f t="shared" ref="U512" si="2482">ROUND(AVERAGEIF(T512:T514,"&gt;0"),0)</f>
        <v>2</v>
      </c>
      <c r="V512" s="325">
        <f t="shared" ref="V512" si="2483">U512*0.6</f>
        <v>1.2</v>
      </c>
      <c r="W512" s="203" t="s">
        <v>2631</v>
      </c>
      <c r="X512" s="324">
        <f t="shared" ref="X512" si="2484">IF(S512="No_existen",5*$X$10,Y512*$X$10)</f>
        <v>0.15000000000000002</v>
      </c>
      <c r="Y512" s="329">
        <f t="shared" ref="Y512" si="2485">ROUND(AVERAGEIF(Z512:Z514,"&gt;0"),0)</f>
        <v>3</v>
      </c>
      <c r="Z512" s="206">
        <f t="shared" si="2470"/>
        <v>4</v>
      </c>
      <c r="AA512" s="203" t="s">
        <v>318</v>
      </c>
      <c r="AB512" s="203"/>
      <c r="AC512" s="329">
        <f t="shared" ref="AC512" si="2486">IF(S512="No_existen",5*$AC$10,AD512*$AC$10)</f>
        <v>0.15</v>
      </c>
      <c r="AD512" s="325">
        <f t="shared" ref="AD512" si="2487">ROUND(AVERAGEIF(AE512:AE514,"&gt;0"),0)</f>
        <v>1</v>
      </c>
      <c r="AE512" s="202">
        <f t="shared" si="2473"/>
        <v>1</v>
      </c>
      <c r="AF512" s="203" t="s">
        <v>295</v>
      </c>
      <c r="AG512" s="203" t="s">
        <v>2638</v>
      </c>
      <c r="AH512" s="329">
        <f t="shared" ref="AH512" si="2488">IF(S512="No_existen",5*$AH$10,AI512*$AH$10)</f>
        <v>0.1</v>
      </c>
      <c r="AI512" s="325">
        <f t="shared" ref="AI512" si="2489">ROUND(AVERAGEIF(AJ512:AJ514,"&gt;0"),0)</f>
        <v>1</v>
      </c>
      <c r="AJ512" s="202">
        <f t="shared" si="2476"/>
        <v>1</v>
      </c>
      <c r="AK512" s="203" t="s">
        <v>292</v>
      </c>
      <c r="AL512" s="203" t="s">
        <v>304</v>
      </c>
      <c r="AM512" s="329">
        <f t="shared" ref="AM512" si="2490">IF(S512="No_existen",5*$AM$10,AN512*$AM$10)</f>
        <v>0.1</v>
      </c>
      <c r="AN512" s="325">
        <f t="shared" ref="AN512" si="2491">ROUND(AVERAGEIF(AO512:AO514,"&gt;0"),0)</f>
        <v>1</v>
      </c>
      <c r="AO512" s="202">
        <f t="shared" si="2479"/>
        <v>1</v>
      </c>
      <c r="AP512" s="203" t="s">
        <v>614</v>
      </c>
      <c r="AQ512" s="325">
        <f t="shared" ref="AQ512:AQ518" si="2492">ROUND(AVERAGE(U512,Y512,AD512,AI512,AN512),0)</f>
        <v>2</v>
      </c>
      <c r="AR512" s="325" t="str">
        <f t="shared" si="2427"/>
        <v>ACEPTABLE</v>
      </c>
      <c r="AS512" s="327">
        <f t="shared" si="2428"/>
        <v>6</v>
      </c>
      <c r="AT512" s="327" t="str">
        <f t="shared" ref="AT512:AT515" si="2493">IF(AS512&gt;=36,"GRAVE", IF(AS512&lt;=10, "LEVE", "MODERADO"))</f>
        <v>LEVE</v>
      </c>
      <c r="AU512" s="323" t="s">
        <v>2646</v>
      </c>
      <c r="AV512" s="323">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324"/>
      <c r="B513" s="324"/>
      <c r="C513" s="325"/>
      <c r="D513" s="336"/>
      <c r="E513" s="325"/>
      <c r="F513" s="324"/>
      <c r="G513" s="203"/>
      <c r="H513" s="203"/>
      <c r="I513" s="127"/>
      <c r="J513" s="324"/>
      <c r="K513" s="324"/>
      <c r="L513" s="324"/>
      <c r="M513" s="324"/>
      <c r="N513" s="324"/>
      <c r="O513" s="332"/>
      <c r="P513" s="324"/>
      <c r="Q513" s="332"/>
      <c r="R513" s="332"/>
      <c r="S513" s="128" t="s">
        <v>315</v>
      </c>
      <c r="T513" s="129">
        <f t="shared" si="2465"/>
        <v>1</v>
      </c>
      <c r="U513" s="325"/>
      <c r="V513" s="325"/>
      <c r="W513" s="203" t="s">
        <v>2632</v>
      </c>
      <c r="X513" s="324"/>
      <c r="Y513" s="329"/>
      <c r="Z513" s="206">
        <f t="shared" si="2470"/>
        <v>4</v>
      </c>
      <c r="AA513" s="203" t="s">
        <v>318</v>
      </c>
      <c r="AB513" s="203"/>
      <c r="AC513" s="329"/>
      <c r="AD513" s="325"/>
      <c r="AE513" s="202">
        <f t="shared" si="2473"/>
        <v>1</v>
      </c>
      <c r="AF513" s="203" t="s">
        <v>295</v>
      </c>
      <c r="AG513" s="203" t="s">
        <v>2639</v>
      </c>
      <c r="AH513" s="329"/>
      <c r="AI513" s="325"/>
      <c r="AJ513" s="202">
        <f t="shared" si="2476"/>
        <v>1</v>
      </c>
      <c r="AK513" s="203" t="s">
        <v>292</v>
      </c>
      <c r="AL513" s="203" t="s">
        <v>299</v>
      </c>
      <c r="AM513" s="329"/>
      <c r="AN513" s="325"/>
      <c r="AO513" s="202">
        <f t="shared" si="2479"/>
        <v>1</v>
      </c>
      <c r="AP513" s="203" t="s">
        <v>614</v>
      </c>
      <c r="AQ513" s="325"/>
      <c r="AR513" s="325"/>
      <c r="AS513" s="327"/>
      <c r="AT513" s="327"/>
      <c r="AU513" s="323"/>
      <c r="AV513" s="323"/>
      <c r="AW513" s="203" t="s">
        <v>89</v>
      </c>
      <c r="AX513" s="203"/>
      <c r="AY513" s="131"/>
      <c r="AZ513" s="131"/>
      <c r="BA513" s="201"/>
      <c r="BB513" s="145"/>
      <c r="BC513" s="145"/>
      <c r="BD513" s="145"/>
      <c r="BE513" s="145"/>
      <c r="BF513" s="145"/>
      <c r="BG513" s="145"/>
      <c r="BH513" s="145"/>
    </row>
    <row r="514" spans="1:60" s="174" customFormat="1" ht="63.75" hidden="1" customHeight="1" x14ac:dyDescent="0.2">
      <c r="A514" s="324"/>
      <c r="B514" s="324"/>
      <c r="C514" s="325"/>
      <c r="D514" s="336"/>
      <c r="E514" s="325"/>
      <c r="F514" s="324"/>
      <c r="G514" s="203"/>
      <c r="H514" s="203"/>
      <c r="I514" s="127"/>
      <c r="J514" s="324"/>
      <c r="K514" s="324"/>
      <c r="L514" s="324"/>
      <c r="M514" s="324"/>
      <c r="N514" s="324"/>
      <c r="O514" s="332"/>
      <c r="P514" s="324"/>
      <c r="Q514" s="332"/>
      <c r="R514" s="332"/>
      <c r="S514" s="128" t="s">
        <v>315</v>
      </c>
      <c r="T514" s="129">
        <f t="shared" si="2465"/>
        <v>1</v>
      </c>
      <c r="U514" s="325"/>
      <c r="V514" s="325"/>
      <c r="W514" s="203" t="s">
        <v>2633</v>
      </c>
      <c r="X514" s="324"/>
      <c r="Y514" s="329"/>
      <c r="Z514" s="206">
        <f t="shared" si="2470"/>
        <v>2</v>
      </c>
      <c r="AA514" s="203" t="s">
        <v>319</v>
      </c>
      <c r="AB514" s="203"/>
      <c r="AC514" s="329"/>
      <c r="AD514" s="325"/>
      <c r="AE514" s="202">
        <f t="shared" si="2473"/>
        <v>1</v>
      </c>
      <c r="AF514" s="203" t="s">
        <v>295</v>
      </c>
      <c r="AG514" s="203" t="s">
        <v>2640</v>
      </c>
      <c r="AH514" s="329"/>
      <c r="AI514" s="325"/>
      <c r="AJ514" s="202">
        <f t="shared" si="2476"/>
        <v>1</v>
      </c>
      <c r="AK514" s="203" t="s">
        <v>292</v>
      </c>
      <c r="AL514" s="203" t="s">
        <v>306</v>
      </c>
      <c r="AM514" s="329"/>
      <c r="AN514" s="325"/>
      <c r="AO514" s="202">
        <f t="shared" si="2479"/>
        <v>1</v>
      </c>
      <c r="AP514" s="203" t="s">
        <v>614</v>
      </c>
      <c r="AQ514" s="325"/>
      <c r="AR514" s="325"/>
      <c r="AS514" s="327"/>
      <c r="AT514" s="327"/>
      <c r="AU514" s="323"/>
      <c r="AV514" s="323"/>
      <c r="AW514" s="203" t="s">
        <v>89</v>
      </c>
      <c r="AX514" s="203"/>
      <c r="AY514" s="131"/>
      <c r="AZ514" s="131"/>
      <c r="BA514" s="201"/>
      <c r="BB514" s="145"/>
      <c r="BC514" s="145"/>
      <c r="BD514" s="145"/>
      <c r="BE514" s="145"/>
      <c r="BF514" s="145"/>
      <c r="BG514" s="145"/>
      <c r="BH514" s="145"/>
    </row>
    <row r="515" spans="1:60" s="174" customFormat="1" ht="63.75" hidden="1" customHeight="1" x14ac:dyDescent="0.2">
      <c r="A515" s="324">
        <v>169</v>
      </c>
      <c r="B515" s="324" t="s">
        <v>538</v>
      </c>
      <c r="C515" s="325" t="str">
        <f t="shared" ref="C515" si="2494">+VLOOKUP(B515,$A$568:$B$606,2,0)</f>
        <v>MARTHA LEONOR MARULANDA ANGEL</v>
      </c>
      <c r="D515" s="336" t="s">
        <v>164</v>
      </c>
      <c r="E515" s="325"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324" t="s">
        <v>264</v>
      </c>
      <c r="G515" s="203" t="s">
        <v>261</v>
      </c>
      <c r="H515" s="203" t="s">
        <v>262</v>
      </c>
      <c r="I515" s="203" t="s">
        <v>2616</v>
      </c>
      <c r="J515" s="324" t="s">
        <v>107</v>
      </c>
      <c r="K515" s="378" t="s">
        <v>2622</v>
      </c>
      <c r="L515" s="375" t="s">
        <v>2628</v>
      </c>
      <c r="M515" s="324" t="s">
        <v>2629</v>
      </c>
      <c r="N515" s="324" t="s">
        <v>127</v>
      </c>
      <c r="O515" s="332">
        <f t="shared" ref="O515" si="2495">IF(N515="ALTA",5,IF(N515="MEDIO ALTA",4,IF(N515="MEDIA",3,IF(N515="MEDIO BAJA",2,IF(N515="BAJA",1,0)))))</f>
        <v>1</v>
      </c>
      <c r="P515" s="324" t="s">
        <v>140</v>
      </c>
      <c r="Q515" s="332">
        <f t="shared" si="2414"/>
        <v>3</v>
      </c>
      <c r="R515" s="332">
        <f t="shared" si="2415"/>
        <v>3</v>
      </c>
      <c r="S515" s="128" t="s">
        <v>315</v>
      </c>
      <c r="T515" s="129">
        <f t="shared" ref="T515:T529" si="2496">IF(S515=$S$542,1,IF(S515=$S$538,5,IF(S515=$S$539,4,IF(S515=$S$540,3,IF(S515=$S$541,2,0)))))</f>
        <v>1</v>
      </c>
      <c r="U515" s="325">
        <f t="shared" ref="U515" si="2497">ROUND(AVERAGEIF(T515:T517,"&gt;0"),0)</f>
        <v>1</v>
      </c>
      <c r="V515" s="325">
        <f t="shared" ref="V515" si="2498">U515*0.6</f>
        <v>0.6</v>
      </c>
      <c r="W515" s="203" t="s">
        <v>2634</v>
      </c>
      <c r="X515" s="324">
        <f t="shared" ref="X515" si="2499">IF(S515="No_existen",5*$X$10,Y515*$X$10)</f>
        <v>0.2</v>
      </c>
      <c r="Y515" s="329">
        <f t="shared" ref="Y515" si="2500">ROUND(AVERAGEIF(Z515:Z517,"&gt;0"),0)</f>
        <v>4</v>
      </c>
      <c r="Z515" s="206">
        <f t="shared" si="2470"/>
        <v>4</v>
      </c>
      <c r="AA515" s="203" t="s">
        <v>318</v>
      </c>
      <c r="AB515" s="203"/>
      <c r="AC515" s="329">
        <f t="shared" ref="AC515" si="2501">IF(S515="No_existen",5*$AC$10,AD515*$AC$10)</f>
        <v>0.15</v>
      </c>
      <c r="AD515" s="325">
        <f t="shared" ref="AD515" si="2502">ROUND(AVERAGEIF(AE515:AE517,"&gt;0"),0)</f>
        <v>1</v>
      </c>
      <c r="AE515" s="202">
        <f t="shared" si="2473"/>
        <v>1</v>
      </c>
      <c r="AF515" s="203" t="s">
        <v>295</v>
      </c>
      <c r="AG515" s="203" t="s">
        <v>2641</v>
      </c>
      <c r="AH515" s="329">
        <f t="shared" ref="AH515" si="2503">IF(S515="No_existen",5*$AH$10,AI515*$AH$10)</f>
        <v>0.1</v>
      </c>
      <c r="AI515" s="325">
        <f t="shared" ref="AI515" si="2504">ROUND(AVERAGEIF(AJ515:AJ517,"&gt;0"),0)</f>
        <v>1</v>
      </c>
      <c r="AJ515" s="202">
        <f t="shared" si="2476"/>
        <v>1</v>
      </c>
      <c r="AK515" s="203" t="s">
        <v>292</v>
      </c>
      <c r="AL515" s="203" t="s">
        <v>303</v>
      </c>
      <c r="AM515" s="329">
        <f t="shared" ref="AM515" si="2505">IF(S515="No_existen",5*$AM$10,AN515*$AM$10)</f>
        <v>0.1</v>
      </c>
      <c r="AN515" s="325">
        <f t="shared" ref="AN515" si="2506">ROUND(AVERAGEIF(AO515:AO517,"&gt;0"),0)</f>
        <v>1</v>
      </c>
      <c r="AO515" s="202">
        <f t="shared" si="2479"/>
        <v>1</v>
      </c>
      <c r="AP515" s="203" t="s">
        <v>614</v>
      </c>
      <c r="AQ515" s="325">
        <f t="shared" si="2492"/>
        <v>2</v>
      </c>
      <c r="AR515" s="325" t="str">
        <f t="shared" ref="AR515:AR521" si="2507">IF(AQ515&lt;1.5,"FUERTE",IF(AND(AQ515&gt;=1.5,AQ515&lt;2.5),"ACEPTABLE",IF(AQ515&gt;=5,"INEXISTENTE","DÉBIL")))</f>
        <v>ACEPTABLE</v>
      </c>
      <c r="AS515" s="327">
        <f t="shared" si="2428"/>
        <v>6</v>
      </c>
      <c r="AT515" s="327" t="str">
        <f t="shared" si="2493"/>
        <v>LEVE</v>
      </c>
      <c r="AU515" s="323" t="s">
        <v>2647</v>
      </c>
      <c r="AV515" s="323">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324"/>
      <c r="B516" s="324"/>
      <c r="C516" s="325"/>
      <c r="D516" s="336"/>
      <c r="E516" s="325"/>
      <c r="F516" s="324"/>
      <c r="G516" s="203" t="s">
        <v>261</v>
      </c>
      <c r="H516" s="203" t="s">
        <v>41</v>
      </c>
      <c r="I516" s="203" t="s">
        <v>2617</v>
      </c>
      <c r="J516" s="324"/>
      <c r="K516" s="379"/>
      <c r="L516" s="375"/>
      <c r="M516" s="324"/>
      <c r="N516" s="324"/>
      <c r="O516" s="332"/>
      <c r="P516" s="324"/>
      <c r="Q516" s="332"/>
      <c r="R516" s="332"/>
      <c r="S516" s="128" t="s">
        <v>315</v>
      </c>
      <c r="T516" s="129">
        <f t="shared" si="2496"/>
        <v>1</v>
      </c>
      <c r="U516" s="325"/>
      <c r="V516" s="325"/>
      <c r="W516" s="203" t="s">
        <v>2635</v>
      </c>
      <c r="X516" s="324"/>
      <c r="Y516" s="329"/>
      <c r="Z516" s="206">
        <f t="shared" si="2470"/>
        <v>4</v>
      </c>
      <c r="AA516" s="203" t="s">
        <v>318</v>
      </c>
      <c r="AB516" s="203"/>
      <c r="AC516" s="329"/>
      <c r="AD516" s="325"/>
      <c r="AE516" s="202">
        <f t="shared" si="2473"/>
        <v>1</v>
      </c>
      <c r="AF516" s="203" t="s">
        <v>295</v>
      </c>
      <c r="AG516" s="203" t="s">
        <v>2642</v>
      </c>
      <c r="AH516" s="329"/>
      <c r="AI516" s="325"/>
      <c r="AJ516" s="202">
        <f t="shared" si="2476"/>
        <v>1</v>
      </c>
      <c r="AK516" s="203" t="s">
        <v>292</v>
      </c>
      <c r="AL516" s="203" t="s">
        <v>302</v>
      </c>
      <c r="AM516" s="329"/>
      <c r="AN516" s="325"/>
      <c r="AO516" s="202">
        <f t="shared" si="2479"/>
        <v>1</v>
      </c>
      <c r="AP516" s="203" t="s">
        <v>614</v>
      </c>
      <c r="AQ516" s="325"/>
      <c r="AR516" s="325"/>
      <c r="AS516" s="327"/>
      <c r="AT516" s="327"/>
      <c r="AU516" s="323"/>
      <c r="AV516" s="323"/>
      <c r="AW516" s="203" t="s">
        <v>89</v>
      </c>
      <c r="AX516" s="203"/>
      <c r="AY516" s="131"/>
      <c r="AZ516" s="131"/>
      <c r="BA516" s="201"/>
      <c r="BB516" s="145"/>
      <c r="BC516" s="145"/>
      <c r="BD516" s="145"/>
      <c r="BE516" s="145"/>
      <c r="BF516" s="145"/>
      <c r="BG516" s="145"/>
      <c r="BH516" s="145"/>
    </row>
    <row r="517" spans="1:60" s="174" customFormat="1" ht="63.75" hidden="1" customHeight="1" x14ac:dyDescent="0.2">
      <c r="A517" s="324"/>
      <c r="B517" s="324"/>
      <c r="C517" s="325"/>
      <c r="D517" s="336"/>
      <c r="E517" s="325"/>
      <c r="F517" s="324"/>
      <c r="G517" s="203" t="s">
        <v>260</v>
      </c>
      <c r="H517" s="203" t="s">
        <v>36</v>
      </c>
      <c r="I517" s="203" t="s">
        <v>2618</v>
      </c>
      <c r="J517" s="324"/>
      <c r="K517" s="379"/>
      <c r="L517" s="375"/>
      <c r="M517" s="324"/>
      <c r="N517" s="324"/>
      <c r="O517" s="332"/>
      <c r="P517" s="324"/>
      <c r="Q517" s="332"/>
      <c r="R517" s="332"/>
      <c r="S517" s="128" t="s">
        <v>315</v>
      </c>
      <c r="T517" s="129">
        <f t="shared" si="2496"/>
        <v>1</v>
      </c>
      <c r="U517" s="325"/>
      <c r="V517" s="325"/>
      <c r="W517" s="203" t="s">
        <v>2636</v>
      </c>
      <c r="X517" s="324"/>
      <c r="Y517" s="329"/>
      <c r="Z517" s="206">
        <f t="shared" si="2470"/>
        <v>4</v>
      </c>
      <c r="AA517" s="203" t="s">
        <v>318</v>
      </c>
      <c r="AB517" s="203"/>
      <c r="AC517" s="329"/>
      <c r="AD517" s="325"/>
      <c r="AE517" s="202">
        <f t="shared" si="2473"/>
        <v>1</v>
      </c>
      <c r="AF517" s="203" t="s">
        <v>295</v>
      </c>
      <c r="AG517" s="203" t="s">
        <v>2643</v>
      </c>
      <c r="AH517" s="329"/>
      <c r="AI517" s="325"/>
      <c r="AJ517" s="202">
        <f t="shared" si="2476"/>
        <v>1</v>
      </c>
      <c r="AK517" s="203" t="s">
        <v>292</v>
      </c>
      <c r="AL517" s="203" t="s">
        <v>299</v>
      </c>
      <c r="AM517" s="329"/>
      <c r="AN517" s="325"/>
      <c r="AO517" s="202">
        <f t="shared" si="2479"/>
        <v>1</v>
      </c>
      <c r="AP517" s="203" t="s">
        <v>614</v>
      </c>
      <c r="AQ517" s="325"/>
      <c r="AR517" s="325"/>
      <c r="AS517" s="327"/>
      <c r="AT517" s="327"/>
      <c r="AU517" s="323"/>
      <c r="AV517" s="323"/>
      <c r="AW517" s="203" t="s">
        <v>89</v>
      </c>
      <c r="AX517" s="203"/>
      <c r="AY517" s="131"/>
      <c r="AZ517" s="131"/>
      <c r="BA517" s="201"/>
      <c r="BB517" s="145"/>
      <c r="BC517" s="145"/>
      <c r="BD517" s="145"/>
      <c r="BE517" s="145"/>
      <c r="BF517" s="145"/>
      <c r="BG517" s="145"/>
      <c r="BH517" s="145"/>
    </row>
    <row r="518" spans="1:60" s="174" customFormat="1" ht="63.75" hidden="1" customHeight="1" x14ac:dyDescent="0.2">
      <c r="A518" s="324">
        <v>170</v>
      </c>
      <c r="B518" s="324" t="s">
        <v>158</v>
      </c>
      <c r="C518" s="325" t="str">
        <f t="shared" ref="C518" si="2508">+VLOOKUP(B518,$A$568:$B$606,2,0)</f>
        <v>FRANCISCO ANTORIO URIBE GOMEZ</v>
      </c>
      <c r="D518" s="336" t="s">
        <v>162</v>
      </c>
      <c r="E518" s="325"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Administrar y ejecutar los recursos de la institución generando en los procesos mayor eficiencia y eficacia para dar una respuesta oportuna a los servicios demandados en el cumplimiento de las funciones misionales.</v>
      </c>
      <c r="F518" s="324" t="s">
        <v>265</v>
      </c>
      <c r="G518" s="277" t="s">
        <v>260</v>
      </c>
      <c r="H518" s="277" t="s">
        <v>37</v>
      </c>
      <c r="I518" s="127" t="s">
        <v>2949</v>
      </c>
      <c r="J518" s="324" t="s">
        <v>111</v>
      </c>
      <c r="K518" s="380" t="s">
        <v>2959</v>
      </c>
      <c r="L518" s="337" t="s">
        <v>2960</v>
      </c>
      <c r="M518" s="337" t="s">
        <v>2961</v>
      </c>
      <c r="N518" s="324" t="s">
        <v>127</v>
      </c>
      <c r="O518" s="332">
        <f t="shared" ref="O518" si="2509">IF(N518="ALTA",5,IF(N518="MEDIO ALTA",4,IF(N518="MEDIA",3,IF(N518="MEDIO BAJA",2,IF(N518="BAJA",1,0)))))</f>
        <v>1</v>
      </c>
      <c r="P518" s="324" t="s">
        <v>139</v>
      </c>
      <c r="Q518" s="332">
        <f t="shared" si="2414"/>
        <v>5</v>
      </c>
      <c r="R518" s="332">
        <f t="shared" si="2415"/>
        <v>5</v>
      </c>
      <c r="S518" s="128" t="s">
        <v>386</v>
      </c>
      <c r="T518" s="129">
        <f t="shared" si="2496"/>
        <v>4</v>
      </c>
      <c r="U518" s="325">
        <f t="shared" ref="U518" si="2510">ROUND(AVERAGEIF(T518:T520,"&gt;0"),0)</f>
        <v>3</v>
      </c>
      <c r="V518" s="325">
        <f t="shared" ref="V518" si="2511">U518*0.6</f>
        <v>1.7999999999999998</v>
      </c>
      <c r="W518" s="277" t="s">
        <v>2971</v>
      </c>
      <c r="X518" s="324">
        <f t="shared" ref="X518" si="2512">IF(S518="No_existen",5*$X$10,Y518*$X$10)</f>
        <v>0.2</v>
      </c>
      <c r="Y518" s="329">
        <f t="shared" ref="Y518" si="2513">ROUND(AVERAGEIF(Z518:Z520,"&gt;0"),0)</f>
        <v>4</v>
      </c>
      <c r="Z518" s="206">
        <f t="shared" si="2470"/>
        <v>4</v>
      </c>
      <c r="AA518" s="277" t="s">
        <v>318</v>
      </c>
      <c r="AB518" s="203"/>
      <c r="AC518" s="329">
        <f t="shared" ref="AC518" si="2514">IF(S518="No_existen",5*$AC$10,AD518*$AC$10)</f>
        <v>0.15</v>
      </c>
      <c r="AD518" s="325">
        <f t="shared" ref="AD518" si="2515">ROUND(AVERAGEIF(AE518:AE520,"&gt;0"),0)</f>
        <v>1</v>
      </c>
      <c r="AE518" s="202">
        <f t="shared" si="2473"/>
        <v>1</v>
      </c>
      <c r="AF518" s="203" t="s">
        <v>295</v>
      </c>
      <c r="AG518" s="203"/>
      <c r="AH518" s="329">
        <f t="shared" ref="AH518" si="2516">IF(S518="No_existen",5*$AH$10,AI518*$AH$10)</f>
        <v>0.30000000000000004</v>
      </c>
      <c r="AI518" s="325">
        <f t="shared" ref="AI518" si="2517">ROUND(AVERAGEIF(AJ518:AJ520,"&gt;0"),0)</f>
        <v>3</v>
      </c>
      <c r="AJ518" s="202">
        <f t="shared" si="2476"/>
        <v>4</v>
      </c>
      <c r="AK518" s="203" t="s">
        <v>296</v>
      </c>
      <c r="AL518" s="203" t="s">
        <v>307</v>
      </c>
      <c r="AM518" s="329">
        <f t="shared" ref="AM518" si="2518">IF(S518="No_existen",5*$AM$10,AN518*$AM$10)</f>
        <v>0.1</v>
      </c>
      <c r="AN518" s="325">
        <f t="shared" ref="AN518" si="2519">ROUND(AVERAGEIF(AO518:AO520,"&gt;0"),0)</f>
        <v>1</v>
      </c>
      <c r="AO518" s="202">
        <f t="shared" si="2479"/>
        <v>1</v>
      </c>
      <c r="AP518" s="203" t="s">
        <v>614</v>
      </c>
      <c r="AQ518" s="325">
        <f t="shared" si="2492"/>
        <v>2</v>
      </c>
      <c r="AR518" s="325" t="str">
        <f t="shared" si="2507"/>
        <v>ACEPTABLE</v>
      </c>
      <c r="AS518" s="327">
        <f t="shared" si="2428"/>
        <v>10</v>
      </c>
      <c r="AT518" s="327" t="str">
        <f t="shared" ref="AT518:AT521" si="2520">IF(AS518&gt;=36,"GRAVE", IF(AS518&lt;=10, "LEVE", "MODERADO"))</f>
        <v>LEVE</v>
      </c>
      <c r="AU518" s="380" t="s">
        <v>2977</v>
      </c>
      <c r="AV518" s="384">
        <v>0</v>
      </c>
      <c r="AW518" s="277" t="s">
        <v>90</v>
      </c>
      <c r="AX518" s="277" t="s">
        <v>2981</v>
      </c>
      <c r="AY518" s="130">
        <v>45657</v>
      </c>
      <c r="AZ518" s="131"/>
      <c r="BA518" s="201"/>
      <c r="BB518" s="145"/>
      <c r="BC518" s="145"/>
      <c r="BD518" s="145"/>
      <c r="BE518" s="145"/>
      <c r="BF518" s="145"/>
      <c r="BG518" s="145"/>
      <c r="BH518" s="145"/>
    </row>
    <row r="519" spans="1:60" s="174" customFormat="1" ht="63.75" hidden="1" customHeight="1" x14ac:dyDescent="0.2">
      <c r="A519" s="324"/>
      <c r="B519" s="324"/>
      <c r="C519" s="325"/>
      <c r="D519" s="336"/>
      <c r="E519" s="325"/>
      <c r="F519" s="324"/>
      <c r="G519" s="277" t="s">
        <v>260</v>
      </c>
      <c r="H519" s="277" t="s">
        <v>37</v>
      </c>
      <c r="I519" s="127" t="s">
        <v>2950</v>
      </c>
      <c r="J519" s="324"/>
      <c r="K519" s="337"/>
      <c r="L519" s="337"/>
      <c r="M519" s="337"/>
      <c r="N519" s="324"/>
      <c r="O519" s="332"/>
      <c r="P519" s="324"/>
      <c r="Q519" s="332"/>
      <c r="R519" s="332"/>
      <c r="S519" s="128" t="s">
        <v>315</v>
      </c>
      <c r="T519" s="129">
        <f t="shared" si="2496"/>
        <v>1</v>
      </c>
      <c r="U519" s="325"/>
      <c r="V519" s="325"/>
      <c r="W519" s="277" t="s">
        <v>2972</v>
      </c>
      <c r="X519" s="324"/>
      <c r="Y519" s="329"/>
      <c r="Z519" s="206">
        <f t="shared" si="2470"/>
        <v>4</v>
      </c>
      <c r="AA519" s="277" t="s">
        <v>318</v>
      </c>
      <c r="AB519" s="203"/>
      <c r="AC519" s="329"/>
      <c r="AD519" s="325"/>
      <c r="AE519" s="202">
        <f t="shared" si="2473"/>
        <v>1</v>
      </c>
      <c r="AF519" s="203" t="s">
        <v>295</v>
      </c>
      <c r="AG519" s="205"/>
      <c r="AH519" s="329"/>
      <c r="AI519" s="325"/>
      <c r="AJ519" s="202">
        <f t="shared" si="2476"/>
        <v>1</v>
      </c>
      <c r="AK519" s="203" t="s">
        <v>292</v>
      </c>
      <c r="AL519" s="203" t="s">
        <v>2976</v>
      </c>
      <c r="AM519" s="329"/>
      <c r="AN519" s="325"/>
      <c r="AO519" s="202">
        <f t="shared" si="2479"/>
        <v>1</v>
      </c>
      <c r="AP519" s="203" t="s">
        <v>614</v>
      </c>
      <c r="AQ519" s="325"/>
      <c r="AR519" s="325"/>
      <c r="AS519" s="327"/>
      <c r="AT519" s="327"/>
      <c r="AU519" s="380"/>
      <c r="AV519" s="380"/>
      <c r="AW519" s="277" t="s">
        <v>90</v>
      </c>
      <c r="AX519" s="277" t="s">
        <v>2982</v>
      </c>
      <c r="AY519" s="130">
        <v>45657</v>
      </c>
      <c r="AZ519" s="131"/>
      <c r="BA519" s="201"/>
      <c r="BB519" s="145"/>
      <c r="BC519" s="145"/>
      <c r="BD519" s="145"/>
      <c r="BE519" s="145"/>
      <c r="BF519" s="145"/>
      <c r="BG519" s="145"/>
      <c r="BH519" s="145"/>
    </row>
    <row r="520" spans="1:60" s="174" customFormat="1" ht="63.75" hidden="1" customHeight="1" x14ac:dyDescent="0.2">
      <c r="A520" s="324"/>
      <c r="B520" s="324"/>
      <c r="C520" s="325"/>
      <c r="D520" s="336"/>
      <c r="E520" s="325"/>
      <c r="F520" s="324"/>
      <c r="G520" s="277"/>
      <c r="H520" s="277"/>
      <c r="I520" s="127"/>
      <c r="J520" s="324"/>
      <c r="K520" s="337"/>
      <c r="L520" s="337"/>
      <c r="M520" s="337"/>
      <c r="N520" s="324"/>
      <c r="O520" s="332"/>
      <c r="P520" s="324"/>
      <c r="Q520" s="332"/>
      <c r="R520" s="332"/>
      <c r="S520" s="128"/>
      <c r="T520" s="129">
        <f t="shared" si="2496"/>
        <v>0</v>
      </c>
      <c r="U520" s="325"/>
      <c r="V520" s="325"/>
      <c r="W520" s="203"/>
      <c r="X520" s="324"/>
      <c r="Y520" s="329"/>
      <c r="Z520" s="206">
        <f t="shared" si="2470"/>
        <v>0</v>
      </c>
      <c r="AA520" s="203"/>
      <c r="AB520" s="203"/>
      <c r="AC520" s="329"/>
      <c r="AD520" s="325"/>
      <c r="AE520" s="202">
        <f t="shared" si="2473"/>
        <v>0</v>
      </c>
      <c r="AF520" s="203"/>
      <c r="AG520" s="205"/>
      <c r="AH520" s="329"/>
      <c r="AI520" s="325"/>
      <c r="AJ520" s="202">
        <f t="shared" si="2476"/>
        <v>0</v>
      </c>
      <c r="AK520" s="203"/>
      <c r="AL520" s="203"/>
      <c r="AM520" s="329"/>
      <c r="AN520" s="325"/>
      <c r="AO520" s="202">
        <f t="shared" si="2479"/>
        <v>0</v>
      </c>
      <c r="AP520" s="203"/>
      <c r="AQ520" s="325"/>
      <c r="AR520" s="325"/>
      <c r="AS520" s="327"/>
      <c r="AT520" s="327"/>
      <c r="AU520" s="380"/>
      <c r="AV520" s="380"/>
      <c r="AW520" s="203"/>
      <c r="AX520" s="203"/>
      <c r="AY520" s="131"/>
      <c r="AZ520" s="131"/>
      <c r="BA520" s="201"/>
      <c r="BB520" s="145"/>
      <c r="BC520" s="145"/>
      <c r="BD520" s="145"/>
      <c r="BE520" s="145"/>
      <c r="BF520" s="145"/>
      <c r="BG520" s="145"/>
      <c r="BH520" s="145"/>
    </row>
    <row r="521" spans="1:60" s="174" customFormat="1" ht="63.75" hidden="1" customHeight="1" x14ac:dyDescent="0.2">
      <c r="A521" s="324">
        <v>171</v>
      </c>
      <c r="B521" s="324" t="s">
        <v>158</v>
      </c>
      <c r="C521" s="325" t="str">
        <f t="shared" ref="C521" si="2521">+VLOOKUP(B521,$A$568:$B$606,2,0)</f>
        <v>FRANCISCO ANTORIO URIBE GOMEZ</v>
      </c>
      <c r="D521" s="336" t="s">
        <v>162</v>
      </c>
      <c r="E521" s="325"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Administrar y ejecutar los recursos de la institución generando en los procesos mayor eficiencia y eficacia para dar una respuesta oportuna a los servicios demandados en el cumplimiento de las funciones misionales.</v>
      </c>
      <c r="F521" s="324" t="s">
        <v>265</v>
      </c>
      <c r="G521" s="277" t="s">
        <v>260</v>
      </c>
      <c r="H521" s="277" t="s">
        <v>37</v>
      </c>
      <c r="I521" s="127" t="s">
        <v>2951</v>
      </c>
      <c r="J521" s="324" t="s">
        <v>108</v>
      </c>
      <c r="K521" s="381" t="s">
        <v>2962</v>
      </c>
      <c r="L521" s="324" t="s">
        <v>2963</v>
      </c>
      <c r="M521" s="324" t="s">
        <v>2964</v>
      </c>
      <c r="N521" s="324" t="s">
        <v>127</v>
      </c>
      <c r="O521" s="332">
        <f t="shared" ref="O521" si="2522">IF(N521="ALTA",5,IF(N521="MEDIO ALTA",4,IF(N521="MEDIA",3,IF(N521="MEDIO BAJA",2,IF(N521="BAJA",1,0)))))</f>
        <v>1</v>
      </c>
      <c r="P521" s="324" t="s">
        <v>139</v>
      </c>
      <c r="Q521" s="332">
        <f t="shared" si="2414"/>
        <v>5</v>
      </c>
      <c r="R521" s="332">
        <f t="shared" si="2415"/>
        <v>5</v>
      </c>
      <c r="S521" s="128" t="s">
        <v>277</v>
      </c>
      <c r="T521" s="129">
        <f t="shared" si="2496"/>
        <v>5</v>
      </c>
      <c r="U521" s="325">
        <f t="shared" ref="U521" si="2523">ROUND(AVERAGEIF(T521:T523,"&gt;0"),0)</f>
        <v>4</v>
      </c>
      <c r="V521" s="325">
        <f t="shared" ref="V521" si="2524">U521*0.6</f>
        <v>2.4</v>
      </c>
      <c r="W521" s="203"/>
      <c r="X521" s="324">
        <f t="shared" ref="X521" si="2525">IF(S521="No_existen",5*$X$10,Y521*$X$10)</f>
        <v>0.25</v>
      </c>
      <c r="Y521" s="329">
        <f t="shared" ref="Y521" si="2526">ROUND(AVERAGEIF(Z521:Z523,"&gt;0"),0)</f>
        <v>5</v>
      </c>
      <c r="Z521" s="206">
        <f t="shared" si="2470"/>
        <v>5</v>
      </c>
      <c r="AA521" s="203"/>
      <c r="AB521" s="203"/>
      <c r="AC521" s="329">
        <f t="shared" ref="AC521" si="2527">IF(S521="No_existen",5*$AC$10,AD521*$AC$10)</f>
        <v>0.75</v>
      </c>
      <c r="AD521" s="325">
        <f t="shared" ref="AD521" si="2528">ROUND(AVERAGEIF(AE521:AE523,"&gt;0"),0)</f>
        <v>4</v>
      </c>
      <c r="AE521" s="202">
        <f t="shared" si="2473"/>
        <v>5</v>
      </c>
      <c r="AF521" s="203"/>
      <c r="AG521" s="205"/>
      <c r="AH521" s="329">
        <f t="shared" ref="AH521" si="2529">IF(S521="No_existen",5*$AH$10,AI521*$AH$10)</f>
        <v>0.5</v>
      </c>
      <c r="AI521" s="325">
        <f t="shared" ref="AI521" si="2530">ROUND(AVERAGEIF(AJ521:AJ523,"&gt;0"),0)</f>
        <v>4</v>
      </c>
      <c r="AJ521" s="202">
        <f t="shared" si="2476"/>
        <v>5</v>
      </c>
      <c r="AK521" s="203"/>
      <c r="AL521" s="203"/>
      <c r="AM521" s="329">
        <f t="shared" ref="AM521" si="2531">IF(S521="No_existen",5*$AM$10,AN521*$AM$10)</f>
        <v>0.5</v>
      </c>
      <c r="AN521" s="325">
        <f t="shared" ref="AN521" si="2532">ROUND(AVERAGEIF(AO521:AO523,"&gt;0"),0)</f>
        <v>5</v>
      </c>
      <c r="AO521" s="202">
        <f t="shared" si="2479"/>
        <v>5</v>
      </c>
      <c r="AP521" s="203"/>
      <c r="AQ521" s="325">
        <f t="shared" ref="AQ521" si="2533">ROUND(AVERAGE(U521,Y521,AD521,AI521,AN521),0)</f>
        <v>4</v>
      </c>
      <c r="AR521" s="325" t="str">
        <f t="shared" si="2507"/>
        <v>DÉBIL</v>
      </c>
      <c r="AS521" s="327">
        <f t="shared" si="2428"/>
        <v>20</v>
      </c>
      <c r="AT521" s="327" t="str">
        <f t="shared" si="2520"/>
        <v>MODERADO</v>
      </c>
      <c r="AU521" s="323" t="s">
        <v>2978</v>
      </c>
      <c r="AV521" s="322">
        <v>0</v>
      </c>
      <c r="AW521" s="203"/>
      <c r="AX521" s="203"/>
      <c r="AY521" s="131"/>
      <c r="AZ521" s="131"/>
      <c r="BA521" s="201"/>
      <c r="BB521" s="145"/>
      <c r="BC521" s="145"/>
      <c r="BD521" s="145"/>
      <c r="BE521" s="145"/>
      <c r="BF521" s="145"/>
      <c r="BG521" s="145"/>
      <c r="BH521" s="145"/>
    </row>
    <row r="522" spans="1:60" s="174" customFormat="1" ht="63.75" hidden="1" customHeight="1" x14ac:dyDescent="0.2">
      <c r="A522" s="324"/>
      <c r="B522" s="324"/>
      <c r="C522" s="325"/>
      <c r="D522" s="336"/>
      <c r="E522" s="325"/>
      <c r="F522" s="324"/>
      <c r="G522" s="277" t="s">
        <v>260</v>
      </c>
      <c r="H522" s="277" t="s">
        <v>226</v>
      </c>
      <c r="I522" s="127" t="s">
        <v>2952</v>
      </c>
      <c r="J522" s="324"/>
      <c r="K522" s="324"/>
      <c r="L522" s="324"/>
      <c r="M522" s="324"/>
      <c r="N522" s="324"/>
      <c r="O522" s="332"/>
      <c r="P522" s="324"/>
      <c r="Q522" s="332"/>
      <c r="R522" s="332"/>
      <c r="S522" s="128" t="s">
        <v>277</v>
      </c>
      <c r="T522" s="129">
        <f t="shared" si="2496"/>
        <v>5</v>
      </c>
      <c r="U522" s="325"/>
      <c r="V522" s="325"/>
      <c r="W522" s="203"/>
      <c r="X522" s="324"/>
      <c r="Y522" s="329"/>
      <c r="Z522" s="206">
        <f t="shared" si="2470"/>
        <v>5</v>
      </c>
      <c r="AA522" s="203"/>
      <c r="AB522" s="203"/>
      <c r="AC522" s="329"/>
      <c r="AD522" s="325"/>
      <c r="AE522" s="202">
        <f t="shared" si="2473"/>
        <v>5</v>
      </c>
      <c r="AF522" s="203"/>
      <c r="AG522" s="205"/>
      <c r="AH522" s="329"/>
      <c r="AI522" s="325"/>
      <c r="AJ522" s="202">
        <f t="shared" si="2476"/>
        <v>5</v>
      </c>
      <c r="AK522" s="203"/>
      <c r="AL522" s="203"/>
      <c r="AM522" s="329"/>
      <c r="AN522" s="325"/>
      <c r="AO522" s="202">
        <f t="shared" si="2479"/>
        <v>5</v>
      </c>
      <c r="AP522" s="203"/>
      <c r="AQ522" s="325"/>
      <c r="AR522" s="325"/>
      <c r="AS522" s="327"/>
      <c r="AT522" s="327"/>
      <c r="AU522" s="323"/>
      <c r="AV522" s="323"/>
      <c r="AW522" s="203"/>
      <c r="AX522" s="203"/>
      <c r="AY522" s="131"/>
      <c r="AZ522" s="131"/>
      <c r="BA522" s="201"/>
      <c r="BB522" s="145"/>
      <c r="BC522" s="145"/>
      <c r="BD522" s="145"/>
      <c r="BE522" s="145"/>
      <c r="BF522" s="145"/>
      <c r="BG522" s="145"/>
      <c r="BH522" s="145"/>
    </row>
    <row r="523" spans="1:60" s="174" customFormat="1" ht="63.75" hidden="1" customHeight="1" x14ac:dyDescent="0.2">
      <c r="A523" s="324"/>
      <c r="B523" s="324"/>
      <c r="C523" s="325"/>
      <c r="D523" s="336"/>
      <c r="E523" s="325"/>
      <c r="F523" s="324"/>
      <c r="G523" s="277" t="s">
        <v>261</v>
      </c>
      <c r="H523" s="277" t="s">
        <v>40</v>
      </c>
      <c r="I523" s="127" t="s">
        <v>2953</v>
      </c>
      <c r="J523" s="324"/>
      <c r="K523" s="324"/>
      <c r="L523" s="324"/>
      <c r="M523" s="324"/>
      <c r="N523" s="324"/>
      <c r="O523" s="332"/>
      <c r="P523" s="324"/>
      <c r="Q523" s="332"/>
      <c r="R523" s="332"/>
      <c r="S523" s="128" t="s">
        <v>314</v>
      </c>
      <c r="T523" s="129">
        <f t="shared" si="2496"/>
        <v>2</v>
      </c>
      <c r="U523" s="325"/>
      <c r="V523" s="325"/>
      <c r="W523" s="277" t="s">
        <v>2973</v>
      </c>
      <c r="X523" s="324"/>
      <c r="Y523" s="329"/>
      <c r="Z523" s="206">
        <f t="shared" si="2470"/>
        <v>4</v>
      </c>
      <c r="AA523" s="277" t="s">
        <v>318</v>
      </c>
      <c r="AB523" s="203"/>
      <c r="AC523" s="329"/>
      <c r="AD523" s="325"/>
      <c r="AE523" s="202">
        <f t="shared" si="2473"/>
        <v>1</v>
      </c>
      <c r="AF523" s="203" t="s">
        <v>295</v>
      </c>
      <c r="AG523" s="277" t="s">
        <v>2975</v>
      </c>
      <c r="AH523" s="329"/>
      <c r="AI523" s="325"/>
      <c r="AJ523" s="202">
        <f t="shared" si="2476"/>
        <v>1</v>
      </c>
      <c r="AK523" s="203" t="s">
        <v>292</v>
      </c>
      <c r="AL523" s="203" t="s">
        <v>307</v>
      </c>
      <c r="AM523" s="329"/>
      <c r="AN523" s="325"/>
      <c r="AO523" s="202">
        <f t="shared" si="2479"/>
        <v>4</v>
      </c>
      <c r="AP523" s="203" t="s">
        <v>613</v>
      </c>
      <c r="AQ523" s="325"/>
      <c r="AR523" s="325"/>
      <c r="AS523" s="327"/>
      <c r="AT523" s="327"/>
      <c r="AU523" s="323"/>
      <c r="AV523" s="323"/>
      <c r="AW523" s="277" t="s">
        <v>93</v>
      </c>
      <c r="AX523" s="277" t="s">
        <v>2983</v>
      </c>
      <c r="AY523" s="130">
        <v>45657</v>
      </c>
      <c r="AZ523" s="131"/>
      <c r="BA523" s="201"/>
      <c r="BB523" s="145"/>
      <c r="BC523" s="145"/>
      <c r="BD523" s="145"/>
      <c r="BE523" s="145"/>
      <c r="BF523" s="145"/>
      <c r="BG523" s="145"/>
      <c r="BH523" s="145"/>
    </row>
    <row r="524" spans="1:60" s="189" customFormat="1" ht="56.25" hidden="1" customHeight="1" x14ac:dyDescent="0.2">
      <c r="A524" s="324">
        <v>172</v>
      </c>
      <c r="B524" s="324" t="s">
        <v>158</v>
      </c>
      <c r="C524" s="325" t="str">
        <f t="shared" ref="C524:C527" si="2534">+VLOOKUP(B524,$A$568:$B$606,2,0)</f>
        <v>FRANCISCO ANTORIO URIBE GOMEZ</v>
      </c>
      <c r="D524" s="336" t="s">
        <v>162</v>
      </c>
      <c r="E524" s="325" t="str">
        <f>IF(D524=$D$538,$E$538,IF(D524=$D$539,$E$539,IF(D524=$D$540,$E$540,IF(D524=$D$541,$E$541,IF(D524=$D$542,$E$542,IF(D524=$D$543,$E$543,IF(D524=$D$544,$E$544,IF(D524=$D$545,$E$545,IF(D524=$D$546,$E$546,IF(D524=$D$547,$E$547,IF(D524=VICERRECTORÍA_ACADÉMICA_,BF991,IF(D524=PLANEACIÓN_,BF993, IF(D524=_VICERRECTORÍA_INVESTIGACIONES_INNOVACIÓN_Y_EXTENSIÓN_,BF992,IF(D524=VICERRECTORÍA_ADMINISTRATIVA_FINANCIERA_,BF994,IF(D524=_VICERRECTORÍA_RESPONSABILIDAD_SOCIAL_Y_BIENESTAR_UNIVERSITARIO_,BF995," ")))))))))))))))</f>
        <v>Administrar y ejecutar los recursos de la institución generando en los procesos mayor eficiencia y eficacia para dar una respuesta oportuna a los servicios demandados en el cumplimiento de las funciones misionales.</v>
      </c>
      <c r="F524" s="324" t="s">
        <v>265</v>
      </c>
      <c r="G524" s="277" t="s">
        <v>261</v>
      </c>
      <c r="H524" s="277" t="s">
        <v>262</v>
      </c>
      <c r="I524" s="127" t="s">
        <v>2954</v>
      </c>
      <c r="J524" s="324" t="s">
        <v>142</v>
      </c>
      <c r="K524" s="381" t="s">
        <v>2965</v>
      </c>
      <c r="L524" s="324" t="s">
        <v>2966</v>
      </c>
      <c r="M524" s="324" t="s">
        <v>2967</v>
      </c>
      <c r="N524" s="324" t="s">
        <v>127</v>
      </c>
      <c r="O524" s="332">
        <f t="shared" ref="O524" si="2535">IF(N524="ALTA",5,IF(N524="MEDIO ALTA",4,IF(N524="MEDIA",3,IF(N524="MEDIO BAJA",2,IF(N524="BAJA",1,0)))))</f>
        <v>1</v>
      </c>
      <c r="P524" s="324" t="s">
        <v>209</v>
      </c>
      <c r="Q524" s="333">
        <f t="shared" si="2414"/>
        <v>4</v>
      </c>
      <c r="R524" s="333">
        <f t="shared" si="2415"/>
        <v>4</v>
      </c>
      <c r="S524" s="128" t="s">
        <v>277</v>
      </c>
      <c r="T524" s="186">
        <f t="shared" si="2496"/>
        <v>5</v>
      </c>
      <c r="U524" s="326">
        <f t="shared" ref="U524" si="2536">ROUND(AVERAGEIF(T524:T526,"&gt;0"),0)</f>
        <v>5</v>
      </c>
      <c r="V524" s="326">
        <f t="shared" ref="V524" si="2537">U524*0.6</f>
        <v>3</v>
      </c>
      <c r="W524" s="216"/>
      <c r="X524" s="331">
        <f t="shared" ref="X524" si="2538">IF(S524="No_existen",5*$X$10,Y524*$X$10)</f>
        <v>0.25</v>
      </c>
      <c r="Y524" s="330">
        <f t="shared" ref="Y524" si="2539">ROUND(AVERAGEIF(Z524:Z526,"&gt;0"),0)</f>
        <v>5</v>
      </c>
      <c r="Z524" s="215">
        <f t="shared" si="2470"/>
        <v>5</v>
      </c>
      <c r="AA524" s="216"/>
      <c r="AB524" s="216"/>
      <c r="AC524" s="330">
        <f t="shared" ref="AC524" si="2540">IF(S524="No_existen",5*$AC$10,AD524*$AC$10)</f>
        <v>0.75</v>
      </c>
      <c r="AD524" s="326">
        <f t="shared" ref="AD524" si="2541">ROUND(AVERAGEIF(AE524:AE526,"&gt;0"),0)</f>
        <v>5</v>
      </c>
      <c r="AE524" s="214">
        <f t="shared" si="2473"/>
        <v>5</v>
      </c>
      <c r="AF524" s="216"/>
      <c r="AG524" s="187"/>
      <c r="AH524" s="330">
        <f t="shared" ref="AH524" si="2542">IF(S524="No_existen",5*$AH$10,AI524*$AH$10)</f>
        <v>0.5</v>
      </c>
      <c r="AI524" s="326">
        <f t="shared" ref="AI524" si="2543">ROUND(AVERAGEIF(AJ524:AJ526,"&gt;0"),0)</f>
        <v>5</v>
      </c>
      <c r="AJ524" s="214">
        <f t="shared" si="2476"/>
        <v>5</v>
      </c>
      <c r="AK524" s="216"/>
      <c r="AL524" s="216"/>
      <c r="AM524" s="330">
        <f t="shared" ref="AM524" si="2544">IF(S524="No_existen",5*$AM$10,AN524*$AM$10)</f>
        <v>0.5</v>
      </c>
      <c r="AN524" s="326">
        <f t="shared" ref="AN524" si="2545">ROUND(AVERAGEIF(AO524:AO526,"&gt;0"),0)</f>
        <v>5</v>
      </c>
      <c r="AO524" s="214">
        <f t="shared" si="2479"/>
        <v>5</v>
      </c>
      <c r="AP524" s="216"/>
      <c r="AQ524" s="326">
        <f t="shared" ref="AQ524:AQ527" si="2546">ROUND(AVERAGE(U524,Y524,AD524,AI524,AN524),0)</f>
        <v>5</v>
      </c>
      <c r="AR524" s="326" t="str">
        <f t="shared" ref="AR524:AR527" si="2547">IF(AQ524&lt;1.5,"FUERTE",IF(AND(AQ524&gt;=1.5,AQ524&lt;2.5),"ACEPTABLE",IF(AQ524&gt;=5,"INEXISTENTE","DÉBIL")))</f>
        <v>INEXISTENTE</v>
      </c>
      <c r="AS524" s="328">
        <f t="shared" si="2428"/>
        <v>20</v>
      </c>
      <c r="AT524" s="328" t="str">
        <f t="shared" ref="AT524:AT527" si="2548">IF(AS524&gt;=36,"GRAVE", IF(AS524&lt;=10, "LEVE", "MODERADO"))</f>
        <v>MODERADO</v>
      </c>
      <c r="AU524" s="323" t="s">
        <v>2979</v>
      </c>
      <c r="AV524" s="322">
        <v>0</v>
      </c>
      <c r="AW524" s="216"/>
      <c r="AX524" s="216"/>
      <c r="AY524" s="231"/>
      <c r="AZ524" s="231"/>
      <c r="BA524" s="217"/>
      <c r="BB524" s="188"/>
      <c r="BC524" s="188"/>
      <c r="BD524" s="188"/>
      <c r="BE524" s="188"/>
      <c r="BF524" s="188"/>
      <c r="BG524" s="188"/>
      <c r="BH524" s="188"/>
    </row>
    <row r="525" spans="1:60" s="189" customFormat="1" ht="56.25" hidden="1" customHeight="1" x14ac:dyDescent="0.2">
      <c r="A525" s="324"/>
      <c r="B525" s="324"/>
      <c r="C525" s="325"/>
      <c r="D525" s="336"/>
      <c r="E525" s="325"/>
      <c r="F525" s="324"/>
      <c r="G525" s="277" t="s">
        <v>260</v>
      </c>
      <c r="H525" s="277" t="s">
        <v>226</v>
      </c>
      <c r="I525" s="127" t="s">
        <v>2955</v>
      </c>
      <c r="J525" s="324"/>
      <c r="K525" s="324"/>
      <c r="L525" s="324"/>
      <c r="M525" s="324"/>
      <c r="N525" s="324"/>
      <c r="O525" s="332"/>
      <c r="P525" s="324"/>
      <c r="Q525" s="333"/>
      <c r="R525" s="333"/>
      <c r="S525" s="128" t="s">
        <v>277</v>
      </c>
      <c r="T525" s="186">
        <f t="shared" si="2496"/>
        <v>5</v>
      </c>
      <c r="U525" s="326"/>
      <c r="V525" s="326"/>
      <c r="W525" s="216"/>
      <c r="X525" s="331"/>
      <c r="Y525" s="330"/>
      <c r="Z525" s="215">
        <f t="shared" si="2470"/>
        <v>5</v>
      </c>
      <c r="AA525" s="216"/>
      <c r="AB525" s="216"/>
      <c r="AC525" s="330"/>
      <c r="AD525" s="326"/>
      <c r="AE525" s="214">
        <f t="shared" si="2473"/>
        <v>5</v>
      </c>
      <c r="AF525" s="216"/>
      <c r="AG525" s="187"/>
      <c r="AH525" s="330"/>
      <c r="AI525" s="326"/>
      <c r="AJ525" s="214">
        <f t="shared" si="2476"/>
        <v>5</v>
      </c>
      <c r="AK525" s="216"/>
      <c r="AL525" s="216"/>
      <c r="AM525" s="330"/>
      <c r="AN525" s="326"/>
      <c r="AO525" s="214">
        <f t="shared" si="2479"/>
        <v>5</v>
      </c>
      <c r="AP525" s="216"/>
      <c r="AQ525" s="326"/>
      <c r="AR525" s="326"/>
      <c r="AS525" s="328"/>
      <c r="AT525" s="328"/>
      <c r="AU525" s="323"/>
      <c r="AV525" s="323"/>
      <c r="AW525" s="216"/>
      <c r="AX525" s="216"/>
      <c r="AY525" s="231"/>
      <c r="AZ525" s="231"/>
      <c r="BA525" s="217"/>
      <c r="BB525" s="188"/>
      <c r="BC525" s="188"/>
      <c r="BD525" s="188"/>
      <c r="BE525" s="188"/>
      <c r="BF525" s="188"/>
      <c r="BG525" s="188"/>
      <c r="BH525" s="188"/>
    </row>
    <row r="526" spans="1:60" s="189" customFormat="1" ht="56.25" hidden="1" customHeight="1" x14ac:dyDescent="0.2">
      <c r="A526" s="324"/>
      <c r="B526" s="324"/>
      <c r="C526" s="325"/>
      <c r="D526" s="336"/>
      <c r="E526" s="325"/>
      <c r="F526" s="324"/>
      <c r="G526" s="277" t="s">
        <v>260</v>
      </c>
      <c r="H526" s="277" t="s">
        <v>226</v>
      </c>
      <c r="I526" s="127" t="s">
        <v>2956</v>
      </c>
      <c r="J526" s="324"/>
      <c r="K526" s="324"/>
      <c r="L526" s="324"/>
      <c r="M526" s="324"/>
      <c r="N526" s="324"/>
      <c r="O526" s="332"/>
      <c r="P526" s="324"/>
      <c r="Q526" s="333"/>
      <c r="R526" s="333"/>
      <c r="S526" s="128" t="s">
        <v>277</v>
      </c>
      <c r="T526" s="186">
        <f t="shared" si="2496"/>
        <v>5</v>
      </c>
      <c r="U526" s="326"/>
      <c r="V526" s="326"/>
      <c r="W526" s="216"/>
      <c r="X526" s="331"/>
      <c r="Y526" s="330"/>
      <c r="Z526" s="215">
        <f t="shared" si="2470"/>
        <v>5</v>
      </c>
      <c r="AA526" s="216"/>
      <c r="AB526" s="216"/>
      <c r="AC526" s="330"/>
      <c r="AD526" s="326"/>
      <c r="AE526" s="214">
        <f t="shared" si="2473"/>
        <v>5</v>
      </c>
      <c r="AF526" s="216"/>
      <c r="AG526" s="187"/>
      <c r="AH526" s="330"/>
      <c r="AI526" s="326"/>
      <c r="AJ526" s="214">
        <f t="shared" si="2476"/>
        <v>5</v>
      </c>
      <c r="AK526" s="216"/>
      <c r="AL526" s="216"/>
      <c r="AM526" s="330"/>
      <c r="AN526" s="326"/>
      <c r="AO526" s="214">
        <f t="shared" si="2479"/>
        <v>5</v>
      </c>
      <c r="AP526" s="216"/>
      <c r="AQ526" s="326"/>
      <c r="AR526" s="326"/>
      <c r="AS526" s="328"/>
      <c r="AT526" s="328"/>
      <c r="AU526" s="323"/>
      <c r="AV526" s="323"/>
      <c r="AW526" s="216"/>
      <c r="AX526" s="216"/>
      <c r="AY526" s="231"/>
      <c r="AZ526" s="232"/>
      <c r="BA526" s="217"/>
    </row>
    <row r="527" spans="1:60" s="190" customFormat="1" ht="56.25" hidden="1" customHeight="1" x14ac:dyDescent="0.2">
      <c r="A527" s="324">
        <v>173</v>
      </c>
      <c r="B527" s="324" t="s">
        <v>158</v>
      </c>
      <c r="C527" s="325" t="str">
        <f t="shared" si="2534"/>
        <v>FRANCISCO ANTORIO URIBE GOMEZ</v>
      </c>
      <c r="D527" s="336" t="s">
        <v>162</v>
      </c>
      <c r="E527" s="325" t="str">
        <f>IF(D527=$D$538,$E$538,IF(D527=$D$539,$E$539,IF(D527=$D$540,$E$540,IF(D527=$D$541,$E$541,IF(D527=$D$542,$E$542,IF(D527=$D$543,$E$543,IF(D527=$D$544,$E$544,IF(D527=$D$545,$E$545,IF(D527=$D$546,$E$546,IF(D527=$D$547,$E$547,IF(D527=VICERRECTORÍA_ACADÉMICA_,BF994,IF(D527=PLANEACIÓN_,BF996, IF(D527=_VICERRECTORÍA_INVESTIGACIONES_INNOVACIÓN_Y_EXTENSIÓN_,BF995,IF(D527=VICERRECTORÍA_ADMINISTRATIVA_FINANCIERA_,BF997,IF(D527=_VICERRECTORÍA_RESPONSABILIDAD_SOCIAL_Y_BIENESTAR_UNIVERSITARIO_,BF998," ")))))))))))))))</f>
        <v>Administrar y ejecutar los recursos de la institución generando en los procesos mayor eficiencia y eficacia para dar una respuesta oportuna a los servicios demandados en el cumplimiento de las funciones misionales.</v>
      </c>
      <c r="F527" s="324" t="s">
        <v>265</v>
      </c>
      <c r="G527" s="277" t="s">
        <v>260</v>
      </c>
      <c r="H527" s="277" t="s">
        <v>37</v>
      </c>
      <c r="I527" s="127" t="s">
        <v>2957</v>
      </c>
      <c r="J527" s="324" t="s">
        <v>108</v>
      </c>
      <c r="K527" s="380" t="s">
        <v>2968</v>
      </c>
      <c r="L527" s="337" t="s">
        <v>2969</v>
      </c>
      <c r="M527" s="337" t="s">
        <v>2970</v>
      </c>
      <c r="N527" s="324" t="s">
        <v>127</v>
      </c>
      <c r="O527" s="332">
        <f t="shared" ref="O527" si="2549">IF(N527="ALTA",5,IF(N527="MEDIO ALTA",4,IF(N527="MEDIA",3,IF(N527="MEDIO BAJA",2,IF(N527="BAJA",1,0)))))</f>
        <v>1</v>
      </c>
      <c r="P527" s="324" t="s">
        <v>139</v>
      </c>
      <c r="Q527" s="333">
        <f t="shared" si="2414"/>
        <v>5</v>
      </c>
      <c r="R527" s="333">
        <f t="shared" ref="R527" si="2550">Q527*O527</f>
        <v>5</v>
      </c>
      <c r="S527" s="128" t="s">
        <v>277</v>
      </c>
      <c r="T527" s="186">
        <f t="shared" si="2496"/>
        <v>5</v>
      </c>
      <c r="U527" s="326">
        <f t="shared" ref="U527" si="2551">ROUND(AVERAGEIF(T527:T529,"&gt;0"),0)</f>
        <v>4</v>
      </c>
      <c r="V527" s="326">
        <f t="shared" ref="V527" si="2552">U527*0.6</f>
        <v>2.4</v>
      </c>
      <c r="W527" s="216"/>
      <c r="X527" s="331">
        <f t="shared" ref="X527" si="2553">IF(S527="No_existen",5*$X$10,Y527*$X$10)</f>
        <v>0.25</v>
      </c>
      <c r="Y527" s="330">
        <f t="shared" ref="Y527" si="2554">ROUND(AVERAGEIF(Z527:Z529,"&gt;0"),0)</f>
        <v>5</v>
      </c>
      <c r="Z527" s="215">
        <f t="shared" si="2470"/>
        <v>5</v>
      </c>
      <c r="AA527" s="216"/>
      <c r="AB527" s="216"/>
      <c r="AC527" s="330">
        <f t="shared" ref="AC527" si="2555">IF(S527="No_existen",5*$AC$10,AD527*$AC$10)</f>
        <v>0.75</v>
      </c>
      <c r="AD527" s="326">
        <f t="shared" ref="AD527" si="2556">ROUND(AVERAGEIF(AE527:AE529,"&gt;0"),0)</f>
        <v>3</v>
      </c>
      <c r="AE527" s="214">
        <f t="shared" si="2473"/>
        <v>5</v>
      </c>
      <c r="AF527" s="216"/>
      <c r="AG527" s="187"/>
      <c r="AH527" s="330">
        <f t="shared" ref="AH527" si="2557">IF(S527="No_existen",5*$AH$10,AI527*$AH$10)</f>
        <v>0.5</v>
      </c>
      <c r="AI527" s="326">
        <f t="shared" ref="AI527" si="2558">ROUND(AVERAGEIF(AJ527:AJ529,"&gt;0"),0)</f>
        <v>3</v>
      </c>
      <c r="AJ527" s="214">
        <f t="shared" si="2476"/>
        <v>5</v>
      </c>
      <c r="AK527" s="216"/>
      <c r="AL527" s="216"/>
      <c r="AM527" s="330">
        <f t="shared" ref="AM527" si="2559">IF(S527="No_existen",5*$AM$10,AN527*$AM$10)</f>
        <v>0.5</v>
      </c>
      <c r="AN527" s="326">
        <f t="shared" ref="AN527" si="2560">ROUND(AVERAGEIF(AO527:AO529,"&gt;0"),0)</f>
        <v>3</v>
      </c>
      <c r="AO527" s="214">
        <f t="shared" si="2479"/>
        <v>5</v>
      </c>
      <c r="AP527" s="216"/>
      <c r="AQ527" s="326">
        <f t="shared" si="2546"/>
        <v>4</v>
      </c>
      <c r="AR527" s="326" t="str">
        <f t="shared" si="2547"/>
        <v>DÉBIL</v>
      </c>
      <c r="AS527" s="328">
        <f t="shared" ref="AS527" si="2561">IF(R527=0,0,ROUND((R527*AQ527),0))</f>
        <v>20</v>
      </c>
      <c r="AT527" s="328" t="str">
        <f t="shared" si="2548"/>
        <v>MODERADO</v>
      </c>
      <c r="AU527" s="323" t="s">
        <v>2980</v>
      </c>
      <c r="AV527" s="322">
        <v>0</v>
      </c>
      <c r="AW527" s="216"/>
      <c r="AX527" s="216"/>
      <c r="AY527" s="231"/>
      <c r="AZ527" s="232"/>
      <c r="BA527" s="217"/>
    </row>
    <row r="528" spans="1:60" s="122" customFormat="1" ht="56.25" hidden="1" customHeight="1" x14ac:dyDescent="0.2">
      <c r="A528" s="324"/>
      <c r="B528" s="324"/>
      <c r="C528" s="325"/>
      <c r="D528" s="336"/>
      <c r="E528" s="325"/>
      <c r="F528" s="324"/>
      <c r="G528" s="277" t="s">
        <v>260</v>
      </c>
      <c r="H528" s="277" t="s">
        <v>37</v>
      </c>
      <c r="I528" s="127" t="s">
        <v>2958</v>
      </c>
      <c r="J528" s="324"/>
      <c r="K528" s="337"/>
      <c r="L528" s="337"/>
      <c r="M528" s="337"/>
      <c r="N528" s="324"/>
      <c r="O528" s="332"/>
      <c r="P528" s="324"/>
      <c r="Q528" s="333"/>
      <c r="R528" s="333"/>
      <c r="S528" s="128" t="s">
        <v>321</v>
      </c>
      <c r="T528" s="129">
        <f t="shared" si="2496"/>
        <v>3</v>
      </c>
      <c r="U528" s="326"/>
      <c r="V528" s="326"/>
      <c r="W528" s="277" t="s">
        <v>2974</v>
      </c>
      <c r="X528" s="331"/>
      <c r="Y528" s="330"/>
      <c r="Z528" s="279">
        <f t="shared" si="2470"/>
        <v>4</v>
      </c>
      <c r="AA528" s="277" t="s">
        <v>318</v>
      </c>
      <c r="AB528" s="277"/>
      <c r="AC528" s="330"/>
      <c r="AD528" s="326"/>
      <c r="AE528" s="275">
        <f t="shared" si="2473"/>
        <v>1</v>
      </c>
      <c r="AF528" s="277" t="s">
        <v>295</v>
      </c>
      <c r="AG528" s="276"/>
      <c r="AH528" s="330"/>
      <c r="AI528" s="326"/>
      <c r="AJ528" s="275">
        <f t="shared" si="2476"/>
        <v>1</v>
      </c>
      <c r="AK528" s="277" t="s">
        <v>292</v>
      </c>
      <c r="AL528" s="277" t="s">
        <v>306</v>
      </c>
      <c r="AM528" s="330"/>
      <c r="AN528" s="326"/>
      <c r="AO528" s="275">
        <f t="shared" si="2479"/>
        <v>1</v>
      </c>
      <c r="AP528" s="277" t="s">
        <v>614</v>
      </c>
      <c r="AQ528" s="326"/>
      <c r="AR528" s="326"/>
      <c r="AS528" s="328"/>
      <c r="AT528" s="328"/>
      <c r="AU528" s="323"/>
      <c r="AV528" s="323"/>
      <c r="AW528" s="277" t="s">
        <v>90</v>
      </c>
      <c r="AX528" s="277" t="s">
        <v>2984</v>
      </c>
      <c r="AY528" s="130">
        <v>45657</v>
      </c>
      <c r="AZ528" s="250"/>
      <c r="BA528" s="274"/>
    </row>
    <row r="529" spans="1:108" s="190" customFormat="1" ht="56.25" hidden="1" customHeight="1" x14ac:dyDescent="0.2">
      <c r="A529" s="324"/>
      <c r="B529" s="324"/>
      <c r="C529" s="325"/>
      <c r="D529" s="336"/>
      <c r="E529" s="325"/>
      <c r="F529" s="324"/>
      <c r="G529" s="277"/>
      <c r="H529" s="232"/>
      <c r="I529" s="232"/>
      <c r="J529" s="324"/>
      <c r="K529" s="337"/>
      <c r="L529" s="337"/>
      <c r="M529" s="337"/>
      <c r="N529" s="324"/>
      <c r="O529" s="332"/>
      <c r="P529" s="324"/>
      <c r="Q529" s="333"/>
      <c r="R529" s="333"/>
      <c r="S529" s="185"/>
      <c r="T529" s="186">
        <f t="shared" si="2496"/>
        <v>0</v>
      </c>
      <c r="U529" s="326"/>
      <c r="V529" s="326"/>
      <c r="W529" s="216"/>
      <c r="X529" s="331"/>
      <c r="Y529" s="330"/>
      <c r="Z529" s="215">
        <f t="shared" si="2470"/>
        <v>0</v>
      </c>
      <c r="AA529" s="216"/>
      <c r="AB529" s="216"/>
      <c r="AC529" s="330"/>
      <c r="AD529" s="326"/>
      <c r="AE529" s="214">
        <f t="shared" si="2473"/>
        <v>0</v>
      </c>
      <c r="AF529" s="216"/>
      <c r="AG529" s="187"/>
      <c r="AH529" s="330"/>
      <c r="AI529" s="326"/>
      <c r="AJ529" s="214">
        <f t="shared" si="2476"/>
        <v>0</v>
      </c>
      <c r="AK529" s="216"/>
      <c r="AL529" s="216"/>
      <c r="AM529" s="330"/>
      <c r="AN529" s="326"/>
      <c r="AO529" s="214">
        <f t="shared" si="2479"/>
        <v>0</v>
      </c>
      <c r="AP529" s="216"/>
      <c r="AQ529" s="326"/>
      <c r="AR529" s="326"/>
      <c r="AS529" s="328"/>
      <c r="AT529" s="328"/>
      <c r="AU529" s="323"/>
      <c r="AV529" s="323"/>
      <c r="AW529" s="216"/>
      <c r="AX529" s="216"/>
      <c r="AY529" s="231"/>
      <c r="AZ529" s="232"/>
      <c r="BA529" s="217"/>
    </row>
    <row r="530" spans="1:108" s="190" customFormat="1" hidden="1" x14ac:dyDescent="0.2">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14"/>
      <c r="Z530" s="214"/>
      <c r="AA530" s="232"/>
      <c r="AB530" s="232"/>
      <c r="AC530" s="214"/>
      <c r="AD530" s="214"/>
      <c r="AE530" s="214"/>
      <c r="AF530" s="232"/>
      <c r="AG530" s="232"/>
      <c r="AH530" s="214"/>
      <c r="AI530" s="214"/>
      <c r="AJ530" s="214"/>
      <c r="AK530" s="232"/>
      <c r="AL530" s="232"/>
      <c r="AM530" s="214"/>
      <c r="AN530" s="214"/>
      <c r="AO530" s="214"/>
      <c r="AP530" s="232"/>
      <c r="AQ530" s="232"/>
      <c r="AR530" s="232"/>
      <c r="AS530" s="232"/>
      <c r="AT530" s="232"/>
      <c r="AU530" s="232"/>
      <c r="AV530" s="232"/>
      <c r="AW530" s="232"/>
      <c r="AX530" s="232"/>
      <c r="AY530" s="232"/>
      <c r="AZ530" s="232"/>
      <c r="BA530" s="232"/>
    </row>
    <row r="531" spans="1:108" s="191" customFormat="1" hidden="1"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4"/>
      <c r="Z531" s="234"/>
      <c r="AA531" s="233"/>
      <c r="AB531" s="233"/>
      <c r="AC531" s="234"/>
      <c r="AD531" s="234"/>
      <c r="AE531" s="234"/>
      <c r="AF531" s="233"/>
      <c r="AG531" s="233"/>
      <c r="AH531" s="234"/>
      <c r="AI531" s="234"/>
      <c r="AJ531" s="234"/>
      <c r="AK531" s="233"/>
      <c r="AL531" s="233"/>
      <c r="AM531" s="234"/>
      <c r="AN531" s="234"/>
      <c r="AO531" s="234"/>
      <c r="AP531" s="233"/>
      <c r="AQ531" s="233"/>
      <c r="AR531" s="232"/>
      <c r="AS531" s="233"/>
      <c r="AT531" s="233"/>
      <c r="AU531" s="233"/>
      <c r="AV531" s="233"/>
      <c r="AW531" s="233"/>
      <c r="AX531" s="233"/>
      <c r="AY531" s="233"/>
      <c r="AZ531" s="233"/>
      <c r="BA531" s="233"/>
    </row>
    <row r="532" spans="1:108" s="191" customFormat="1" hidden="1"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4"/>
      <c r="Z532" s="234"/>
      <c r="AA532" s="233"/>
      <c r="AB532" s="233"/>
      <c r="AC532" s="234"/>
      <c r="AD532" s="234"/>
      <c r="AE532" s="234"/>
      <c r="AF532" s="233"/>
      <c r="AG532" s="233"/>
      <c r="AH532" s="234"/>
      <c r="AI532" s="234"/>
      <c r="AJ532" s="234"/>
      <c r="AK532" s="233"/>
      <c r="AL532" s="233"/>
      <c r="AM532" s="234"/>
      <c r="AN532" s="234"/>
      <c r="AO532" s="234"/>
      <c r="AP532" s="233"/>
      <c r="AQ532" s="233"/>
      <c r="AR532" s="235"/>
      <c r="AS532" s="233"/>
      <c r="AT532" s="233"/>
      <c r="AU532" s="233"/>
      <c r="AV532" s="233"/>
      <c r="AW532" s="233"/>
      <c r="AX532" s="233"/>
      <c r="AY532" s="233"/>
      <c r="AZ532" s="233"/>
      <c r="BA532" s="233"/>
    </row>
    <row r="533" spans="1:108" s="191" customFormat="1" hidden="1"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4"/>
      <c r="Z533" s="234"/>
      <c r="AA533" s="233"/>
      <c r="AB533" s="233"/>
      <c r="AC533" s="234"/>
      <c r="AD533" s="234"/>
      <c r="AE533" s="234"/>
      <c r="AF533" s="233"/>
      <c r="AG533" s="233"/>
      <c r="AH533" s="234"/>
      <c r="AI533" s="234"/>
      <c r="AJ533" s="234"/>
      <c r="AK533" s="233"/>
      <c r="AL533" s="233"/>
      <c r="AM533" s="234"/>
      <c r="AN533" s="234"/>
      <c r="AO533" s="234"/>
      <c r="AP533" s="233"/>
      <c r="AQ533" s="233"/>
      <c r="AR533" s="232"/>
      <c r="AS533" s="233"/>
      <c r="AT533" s="233"/>
      <c r="AU533" s="233"/>
      <c r="AV533" s="233"/>
      <c r="AW533" s="233"/>
      <c r="AX533" s="233"/>
      <c r="AY533" s="233"/>
      <c r="AZ533" s="233"/>
      <c r="BA533" s="233"/>
    </row>
    <row r="534" spans="1:108" s="191" customFormat="1" hidden="1"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4"/>
      <c r="Z534" s="234"/>
      <c r="AA534" s="233"/>
      <c r="AB534" s="233"/>
      <c r="AC534" s="234"/>
      <c r="AD534" s="234"/>
      <c r="AE534" s="234"/>
      <c r="AF534" s="233"/>
      <c r="AG534" s="233"/>
      <c r="AH534" s="234"/>
      <c r="AI534" s="234"/>
      <c r="AJ534" s="234"/>
      <c r="AK534" s="233"/>
      <c r="AL534" s="233"/>
      <c r="AM534" s="234"/>
      <c r="AN534" s="234"/>
      <c r="AO534" s="234"/>
      <c r="AP534" s="233"/>
      <c r="AQ534" s="233"/>
      <c r="AR534" s="232"/>
      <c r="AS534" s="233"/>
      <c r="AT534" s="233"/>
      <c r="AU534" s="233"/>
      <c r="AV534" s="233"/>
      <c r="AW534" s="233"/>
      <c r="AX534" s="233"/>
      <c r="AY534" s="233"/>
      <c r="AZ534" s="233"/>
      <c r="BA534" s="233"/>
    </row>
    <row r="535" spans="1:108" s="191" customFormat="1" hidden="1"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4"/>
      <c r="Z535" s="234"/>
      <c r="AA535" s="233"/>
      <c r="AB535" s="233"/>
      <c r="AC535" s="234"/>
      <c r="AD535" s="234"/>
      <c r="AE535" s="234"/>
      <c r="AF535" s="233"/>
      <c r="AG535" s="233"/>
      <c r="AH535" s="234"/>
      <c r="AI535" s="234"/>
      <c r="AJ535" s="234"/>
      <c r="AK535" s="233"/>
      <c r="AL535" s="233"/>
      <c r="AM535" s="234"/>
      <c r="AN535" s="234"/>
      <c r="AO535" s="234"/>
      <c r="AP535" s="233"/>
      <c r="AQ535" s="233"/>
      <c r="AR535" s="232"/>
      <c r="AS535" s="233"/>
      <c r="AT535" s="233"/>
      <c r="AU535" s="233"/>
      <c r="AV535" s="233"/>
      <c r="AW535" s="233"/>
      <c r="AX535" s="233"/>
      <c r="AY535" s="233"/>
      <c r="AZ535" s="233"/>
      <c r="BA535" s="233"/>
    </row>
    <row r="536" spans="1:108" s="191" customFormat="1" hidden="1"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4"/>
      <c r="Z536" s="234"/>
      <c r="AA536" s="233"/>
      <c r="AB536" s="233"/>
      <c r="AC536" s="234"/>
      <c r="AD536" s="234"/>
      <c r="AE536" s="234"/>
      <c r="AF536" s="233"/>
      <c r="AG536" s="233"/>
      <c r="AH536" s="234"/>
      <c r="AI536" s="234"/>
      <c r="AJ536" s="234"/>
      <c r="AK536" s="233"/>
      <c r="AL536" s="233"/>
      <c r="AM536" s="234"/>
      <c r="AN536" s="234"/>
      <c r="AO536" s="234"/>
      <c r="AP536" s="233"/>
      <c r="AQ536" s="233"/>
      <c r="AR536" s="232"/>
      <c r="AS536" s="233"/>
      <c r="AT536" s="233"/>
      <c r="AU536" s="233"/>
      <c r="AV536" s="233"/>
      <c r="AW536" s="233"/>
      <c r="AX536" s="233"/>
      <c r="AY536" s="233"/>
      <c r="AZ536" s="233"/>
      <c r="BA536" s="233"/>
    </row>
    <row r="537" spans="1:108" s="192" customFormat="1" ht="28.5" hidden="1" customHeight="1" x14ac:dyDescent="0.2">
      <c r="A537" s="236" t="s">
        <v>153</v>
      </c>
      <c r="B537" s="236"/>
      <c r="C537" s="236"/>
      <c r="D537" s="236" t="s">
        <v>149</v>
      </c>
      <c r="E537" s="236" t="s">
        <v>282</v>
      </c>
      <c r="F537" s="236"/>
      <c r="G537" s="236" t="s">
        <v>259</v>
      </c>
      <c r="H537" s="236" t="s">
        <v>260</v>
      </c>
      <c r="I537" s="236" t="s">
        <v>261</v>
      </c>
      <c r="J537" s="236" t="s">
        <v>564</v>
      </c>
      <c r="K537" s="236"/>
      <c r="L537" s="236" t="s">
        <v>542</v>
      </c>
      <c r="M537" s="236"/>
      <c r="N537" s="236" t="s">
        <v>25</v>
      </c>
      <c r="O537" s="236"/>
      <c r="P537" s="236"/>
      <c r="Q537" s="236"/>
      <c r="R537" s="236"/>
      <c r="S537" s="236" t="s">
        <v>57</v>
      </c>
      <c r="T537" s="236"/>
      <c r="U537" s="236"/>
      <c r="V537" s="236"/>
      <c r="W537" s="236"/>
      <c r="X537" s="236"/>
      <c r="Y537" s="237"/>
      <c r="Z537" s="237"/>
      <c r="AA537" s="236" t="s">
        <v>317</v>
      </c>
      <c r="AB537" s="236"/>
      <c r="AC537" s="237"/>
      <c r="AD537" s="237"/>
      <c r="AE537" s="237"/>
      <c r="AF537" s="236"/>
      <c r="AG537" s="236" t="s">
        <v>293</v>
      </c>
      <c r="AH537" s="237"/>
      <c r="AI537" s="237"/>
      <c r="AJ537" s="237"/>
      <c r="AK537" s="236" t="s">
        <v>298</v>
      </c>
      <c r="AL537" s="236" t="s">
        <v>297</v>
      </c>
      <c r="AM537" s="237"/>
      <c r="AN537" s="237"/>
      <c r="AO537" s="237"/>
      <c r="AP537" s="236"/>
      <c r="AQ537" s="236"/>
      <c r="AR537" s="236"/>
      <c r="AS537" s="236"/>
      <c r="AT537" s="236" t="s">
        <v>284</v>
      </c>
      <c r="AU537" s="236"/>
      <c r="AV537" s="236"/>
      <c r="AW537" s="350" t="s">
        <v>283</v>
      </c>
      <c r="AX537" s="350"/>
      <c r="AY537" s="350"/>
      <c r="AZ537" s="236"/>
      <c r="BA537" s="236" t="s">
        <v>157</v>
      </c>
      <c r="BC537" s="192" t="s">
        <v>286</v>
      </c>
      <c r="BD537" s="193" t="s">
        <v>285</v>
      </c>
      <c r="BE537" s="192" t="s">
        <v>434</v>
      </c>
      <c r="BF537" s="192" t="s">
        <v>448</v>
      </c>
      <c r="BG537" s="192" t="s">
        <v>157</v>
      </c>
      <c r="BH537" s="192" t="s">
        <v>287</v>
      </c>
      <c r="BJ537" s="348" t="s">
        <v>288</v>
      </c>
      <c r="BK537" s="348"/>
      <c r="BL537" s="348"/>
      <c r="BM537" s="348"/>
      <c r="BN537" s="348"/>
      <c r="BO537" s="348"/>
      <c r="BP537" s="348"/>
      <c r="BQ537" s="348"/>
      <c r="BR537" s="348"/>
      <c r="BS537" s="348"/>
      <c r="BT537" s="348"/>
      <c r="BU537" s="348"/>
      <c r="BV537" s="348"/>
      <c r="BW537" s="348"/>
      <c r="BX537" s="348"/>
      <c r="BY537" s="348"/>
      <c r="BZ537" s="348"/>
      <c r="CA537" s="348"/>
      <c r="CB537" s="348"/>
      <c r="CD537" s="348" t="s">
        <v>289</v>
      </c>
      <c r="CE537" s="348"/>
      <c r="CF537" s="348"/>
      <c r="CG537" s="348"/>
      <c r="CH537" s="348"/>
      <c r="CI537" s="348"/>
      <c r="CJ537" s="348"/>
      <c r="CK537" s="348"/>
      <c r="CL537" s="348"/>
      <c r="CM537" s="348"/>
      <c r="CO537" s="348" t="s">
        <v>290</v>
      </c>
      <c r="CP537" s="348"/>
      <c r="CQ537" s="348"/>
      <c r="CR537" s="348"/>
      <c r="CS537" s="348"/>
      <c r="CT537" s="348"/>
      <c r="CU537" s="348"/>
      <c r="CV537" s="348"/>
      <c r="CW537" s="348"/>
      <c r="CX537" s="193"/>
      <c r="CZ537" s="348" t="s">
        <v>548</v>
      </c>
      <c r="DA537" s="348"/>
      <c r="DB537" s="348"/>
      <c r="DC537" s="348"/>
      <c r="DD537" s="348"/>
    </row>
    <row r="538" spans="1:108" s="192" customFormat="1" ht="108" hidden="1" customHeight="1" x14ac:dyDescent="0.2">
      <c r="A538" s="236" t="s">
        <v>149</v>
      </c>
      <c r="B538" s="236"/>
      <c r="C538" s="236"/>
      <c r="D538" s="236" t="s">
        <v>163</v>
      </c>
      <c r="E538" s="236" t="s">
        <v>191</v>
      </c>
      <c r="F538" s="236"/>
      <c r="G538" s="236" t="s">
        <v>260</v>
      </c>
      <c r="H538" s="236" t="s">
        <v>38</v>
      </c>
      <c r="I538" s="236" t="s">
        <v>262</v>
      </c>
      <c r="J538" s="236" t="s">
        <v>107</v>
      </c>
      <c r="K538" s="236" t="s">
        <v>371</v>
      </c>
      <c r="L538" s="236" t="s">
        <v>264</v>
      </c>
      <c r="M538" s="236"/>
      <c r="N538" s="236" t="s">
        <v>145</v>
      </c>
      <c r="O538" s="236"/>
      <c r="P538" s="236"/>
      <c r="Q538" s="236"/>
      <c r="R538" s="236"/>
      <c r="S538" s="236" t="s">
        <v>277</v>
      </c>
      <c r="T538" s="236"/>
      <c r="U538" s="236"/>
      <c r="V538" s="236"/>
      <c r="W538" s="236"/>
      <c r="X538" s="236"/>
      <c r="Y538" s="237"/>
      <c r="Z538" s="237"/>
      <c r="AA538" s="236" t="s">
        <v>318</v>
      </c>
      <c r="AB538" s="236"/>
      <c r="AC538" s="237"/>
      <c r="AD538" s="237"/>
      <c r="AE538" s="237"/>
      <c r="AF538" s="236"/>
      <c r="AG538" s="236" t="s">
        <v>294</v>
      </c>
      <c r="AH538" s="237"/>
      <c r="AI538" s="237"/>
      <c r="AJ538" s="237"/>
      <c r="AK538" s="236" t="s">
        <v>292</v>
      </c>
      <c r="AL538" s="236" t="s">
        <v>299</v>
      </c>
      <c r="AM538" s="237"/>
      <c r="AN538" s="237"/>
      <c r="AO538" s="237"/>
      <c r="AP538" s="236"/>
      <c r="AQ538" s="236"/>
      <c r="AR538" s="236"/>
      <c r="AS538" s="236"/>
      <c r="AT538" s="236" t="s">
        <v>148</v>
      </c>
      <c r="AU538" s="236"/>
      <c r="AV538" s="236"/>
      <c r="AW538" s="236" t="s">
        <v>86</v>
      </c>
      <c r="AX538" s="236" t="s">
        <v>87</v>
      </c>
      <c r="AY538" s="236" t="s">
        <v>88</v>
      </c>
      <c r="AZ538" s="236"/>
      <c r="BA538" s="236"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36" t="s">
        <v>154</v>
      </c>
      <c r="B539" s="236"/>
      <c r="C539" s="236"/>
      <c r="D539" s="236" t="s">
        <v>150</v>
      </c>
      <c r="E539" s="238" t="s">
        <v>192</v>
      </c>
      <c r="F539" s="238"/>
      <c r="G539" s="236" t="s">
        <v>261</v>
      </c>
      <c r="H539" s="236" t="s">
        <v>37</v>
      </c>
      <c r="I539" s="236" t="s">
        <v>41</v>
      </c>
      <c r="J539" s="236" t="s">
        <v>108</v>
      </c>
      <c r="K539" s="236" t="s">
        <v>372</v>
      </c>
      <c r="L539" s="236" t="s">
        <v>265</v>
      </c>
      <c r="M539" s="236"/>
      <c r="N539" s="236" t="s">
        <v>146</v>
      </c>
      <c r="O539" s="236"/>
      <c r="P539" s="236"/>
      <c r="Q539" s="236"/>
      <c r="R539" s="236"/>
      <c r="S539" s="236" t="s">
        <v>386</v>
      </c>
      <c r="T539" s="236"/>
      <c r="U539" s="236"/>
      <c r="V539" s="236"/>
      <c r="W539" s="236"/>
      <c r="X539" s="236"/>
      <c r="Y539" s="237"/>
      <c r="Z539" s="237"/>
      <c r="AA539" s="236" t="s">
        <v>319</v>
      </c>
      <c r="AB539" s="236"/>
      <c r="AC539" s="237"/>
      <c r="AD539" s="237"/>
      <c r="AE539" s="237"/>
      <c r="AF539" s="236"/>
      <c r="AG539" s="236" t="s">
        <v>295</v>
      </c>
      <c r="AH539" s="237"/>
      <c r="AI539" s="237"/>
      <c r="AJ539" s="237"/>
      <c r="AK539" s="236" t="s">
        <v>296</v>
      </c>
      <c r="AL539" s="236" t="s">
        <v>300</v>
      </c>
      <c r="AM539" s="237"/>
      <c r="AN539" s="237"/>
      <c r="AO539" s="237"/>
      <c r="AP539" s="236"/>
      <c r="AQ539" s="236"/>
      <c r="AR539" s="236"/>
      <c r="AS539" s="236"/>
      <c r="AT539" s="236" t="s">
        <v>87</v>
      </c>
      <c r="AU539" s="236"/>
      <c r="AV539" s="236"/>
      <c r="AW539" s="236" t="s">
        <v>89</v>
      </c>
      <c r="AX539" s="236" t="s">
        <v>90</v>
      </c>
      <c r="AY539" s="236" t="s">
        <v>91</v>
      </c>
      <c r="AZ539" s="236"/>
      <c r="BA539" s="236"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36" t="s">
        <v>370</v>
      </c>
      <c r="B540" s="236"/>
      <c r="C540" s="236"/>
      <c r="D540" s="236" t="s">
        <v>164</v>
      </c>
      <c r="E540" s="238" t="s">
        <v>193</v>
      </c>
      <c r="F540" s="238"/>
      <c r="G540" s="236" t="s">
        <v>129</v>
      </c>
      <c r="H540" s="236" t="s">
        <v>226</v>
      </c>
      <c r="I540" s="236" t="s">
        <v>519</v>
      </c>
      <c r="J540" s="236" t="s">
        <v>105</v>
      </c>
      <c r="K540" s="236" t="s">
        <v>385</v>
      </c>
      <c r="L540" s="236"/>
      <c r="M540" s="236"/>
      <c r="N540" s="236" t="s">
        <v>104</v>
      </c>
      <c r="O540" s="236"/>
      <c r="P540" s="236"/>
      <c r="Q540" s="236"/>
      <c r="R540" s="236"/>
      <c r="S540" s="236" t="s">
        <v>321</v>
      </c>
      <c r="T540" s="236"/>
      <c r="U540" s="236"/>
      <c r="V540" s="236"/>
      <c r="W540" s="236"/>
      <c r="X540" s="236"/>
      <c r="Y540" s="237"/>
      <c r="Z540" s="237"/>
      <c r="AA540" s="236" t="s">
        <v>320</v>
      </c>
      <c r="AB540" s="236"/>
      <c r="AC540" s="237"/>
      <c r="AD540" s="237"/>
      <c r="AE540" s="237"/>
      <c r="AF540" s="236"/>
      <c r="AG540" s="236"/>
      <c r="AH540" s="237"/>
      <c r="AI540" s="237"/>
      <c r="AJ540" s="237"/>
      <c r="AK540" s="236"/>
      <c r="AL540" s="236" t="s">
        <v>301</v>
      </c>
      <c r="AM540" s="237"/>
      <c r="AN540" s="237"/>
      <c r="AO540" s="237"/>
      <c r="AP540" s="236"/>
      <c r="AQ540" s="236"/>
      <c r="AR540" s="236"/>
      <c r="AS540" s="236"/>
      <c r="AT540" s="236" t="s">
        <v>88</v>
      </c>
      <c r="AU540" s="236"/>
      <c r="AV540" s="236"/>
      <c r="AW540" s="236"/>
      <c r="AX540" s="236" t="s">
        <v>92</v>
      </c>
      <c r="AY540" s="236" t="s">
        <v>90</v>
      </c>
      <c r="AZ540" s="236"/>
      <c r="BA540" s="236"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36"/>
      <c r="B541" s="236"/>
      <c r="C541" s="236"/>
      <c r="D541" s="236" t="s">
        <v>167</v>
      </c>
      <c r="E541" s="238" t="s">
        <v>194</v>
      </c>
      <c r="F541" s="238"/>
      <c r="G541" s="236"/>
      <c r="H541" s="236" t="s">
        <v>36</v>
      </c>
      <c r="I541" s="236" t="s">
        <v>40</v>
      </c>
      <c r="J541" s="236" t="s">
        <v>109</v>
      </c>
      <c r="K541" s="236"/>
      <c r="L541" s="236"/>
      <c r="M541" s="236"/>
      <c r="N541" s="236" t="s">
        <v>147</v>
      </c>
      <c r="O541" s="236"/>
      <c r="P541" s="236"/>
      <c r="Q541" s="236"/>
      <c r="R541" s="236"/>
      <c r="S541" s="236" t="s">
        <v>314</v>
      </c>
      <c r="T541" s="236"/>
      <c r="U541" s="236"/>
      <c r="V541" s="236"/>
      <c r="W541" s="236"/>
      <c r="X541" s="236"/>
      <c r="Y541" s="237"/>
      <c r="Z541" s="237"/>
      <c r="AA541" s="236"/>
      <c r="AB541" s="236"/>
      <c r="AC541" s="237"/>
      <c r="AD541" s="237"/>
      <c r="AE541" s="237"/>
      <c r="AF541" s="236"/>
      <c r="AG541" s="236"/>
      <c r="AH541" s="237"/>
      <c r="AI541" s="237"/>
      <c r="AJ541" s="237"/>
      <c r="AK541" s="236"/>
      <c r="AL541" s="236" t="s">
        <v>449</v>
      </c>
      <c r="AM541" s="237"/>
      <c r="AN541" s="237"/>
      <c r="AO541" s="237"/>
      <c r="AP541" s="236"/>
      <c r="AQ541" s="236"/>
      <c r="AR541" s="236"/>
      <c r="AS541" s="236"/>
      <c r="AT541" s="236"/>
      <c r="AU541" s="236"/>
      <c r="AV541" s="236"/>
      <c r="AW541" s="236"/>
      <c r="AX541" s="236" t="s">
        <v>93</v>
      </c>
      <c r="AY541" s="236" t="s">
        <v>92</v>
      </c>
      <c r="AZ541" s="236"/>
      <c r="BA541" s="236"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36"/>
      <c r="B542" s="236"/>
      <c r="C542" s="236"/>
      <c r="D542" s="236" t="s">
        <v>162</v>
      </c>
      <c r="E542" s="236" t="s">
        <v>195</v>
      </c>
      <c r="F542" s="236"/>
      <c r="G542" s="236"/>
      <c r="H542" s="236" t="s">
        <v>35</v>
      </c>
      <c r="I542" s="236" t="s">
        <v>39</v>
      </c>
      <c r="J542" s="236" t="s">
        <v>110</v>
      </c>
      <c r="K542" s="236"/>
      <c r="L542" s="236"/>
      <c r="M542" s="236"/>
      <c r="N542" s="236" t="s">
        <v>127</v>
      </c>
      <c r="O542" s="236"/>
      <c r="P542" s="236"/>
      <c r="Q542" s="236"/>
      <c r="R542" s="236"/>
      <c r="S542" s="236" t="s">
        <v>315</v>
      </c>
      <c r="T542" s="236"/>
      <c r="U542" s="236"/>
      <c r="V542" s="236"/>
      <c r="W542" s="236"/>
      <c r="X542" s="236"/>
      <c r="Y542" s="237"/>
      <c r="Z542" s="237"/>
      <c r="AA542" s="236"/>
      <c r="AB542" s="236"/>
      <c r="AC542" s="237"/>
      <c r="AD542" s="237"/>
      <c r="AE542" s="237"/>
      <c r="AF542" s="236"/>
      <c r="AG542" s="236"/>
      <c r="AH542" s="237"/>
      <c r="AI542" s="237"/>
      <c r="AJ542" s="237"/>
      <c r="AK542" s="236"/>
      <c r="AL542" s="236" t="s">
        <v>302</v>
      </c>
      <c r="AM542" s="237"/>
      <c r="AN542" s="237"/>
      <c r="AO542" s="237"/>
      <c r="AP542" s="236"/>
      <c r="AQ542" s="236"/>
      <c r="AR542" s="236"/>
      <c r="AS542" s="236"/>
      <c r="AT542" s="236"/>
      <c r="AU542" s="236"/>
      <c r="AV542" s="236"/>
      <c r="AW542" s="236"/>
      <c r="AX542" s="236"/>
      <c r="AY542" s="236" t="s">
        <v>93</v>
      </c>
      <c r="AZ542" s="236"/>
      <c r="BA542" s="236"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36"/>
      <c r="B543" s="236"/>
      <c r="C543" s="236"/>
      <c r="D543" s="236" t="s">
        <v>165</v>
      </c>
      <c r="E543" s="236" t="s">
        <v>198</v>
      </c>
      <c r="F543" s="236"/>
      <c r="G543" s="236"/>
      <c r="H543" s="236" t="s">
        <v>34</v>
      </c>
      <c r="I543" s="236" t="s">
        <v>225</v>
      </c>
      <c r="J543" s="236" t="s">
        <v>111</v>
      </c>
      <c r="K543" s="236"/>
      <c r="L543" s="236"/>
      <c r="M543" s="236"/>
      <c r="N543" s="236"/>
      <c r="O543" s="236"/>
      <c r="P543" s="236"/>
      <c r="Q543" s="236"/>
      <c r="R543" s="236"/>
      <c r="S543" s="236"/>
      <c r="T543" s="236"/>
      <c r="U543" s="236"/>
      <c r="V543" s="236"/>
      <c r="W543" s="236"/>
      <c r="X543" s="236"/>
      <c r="Y543" s="237"/>
      <c r="Z543" s="237"/>
      <c r="AA543" s="236"/>
      <c r="AB543" s="236"/>
      <c r="AC543" s="237"/>
      <c r="AD543" s="237"/>
      <c r="AE543" s="237"/>
      <c r="AF543" s="236"/>
      <c r="AG543" s="236"/>
      <c r="AH543" s="237"/>
      <c r="AI543" s="237"/>
      <c r="AJ543" s="237"/>
      <c r="AK543" s="236"/>
      <c r="AL543" s="236" t="s">
        <v>303</v>
      </c>
      <c r="AM543" s="237"/>
      <c r="AN543" s="237"/>
      <c r="AO543" s="237"/>
      <c r="AP543" s="236"/>
      <c r="AQ543" s="236"/>
      <c r="AR543" s="236"/>
      <c r="AS543" s="236"/>
      <c r="AT543" s="236"/>
      <c r="AU543" s="236"/>
      <c r="AV543" s="236"/>
      <c r="AW543" s="236"/>
      <c r="AX543" s="236"/>
      <c r="AY543" s="236"/>
      <c r="AZ543" s="236"/>
      <c r="BA543" s="236" t="s">
        <v>189</v>
      </c>
      <c r="BG543" s="192" t="s">
        <v>189</v>
      </c>
      <c r="BH543" s="192" t="s">
        <v>555</v>
      </c>
      <c r="BL543" s="192" t="s">
        <v>165</v>
      </c>
      <c r="BN543" s="192" t="s">
        <v>161</v>
      </c>
      <c r="CZ543" s="196"/>
      <c r="DA543" s="196"/>
      <c r="DB543" s="196"/>
      <c r="DC543" s="196"/>
      <c r="DD543" s="196"/>
    </row>
    <row r="544" spans="1:108" s="192" customFormat="1" ht="140.25" hidden="1" x14ac:dyDescent="0.2">
      <c r="A544" s="236"/>
      <c r="B544" s="236"/>
      <c r="C544" s="236"/>
      <c r="D544" s="236" t="s">
        <v>166</v>
      </c>
      <c r="E544" s="236" t="s">
        <v>199</v>
      </c>
      <c r="F544" s="236"/>
      <c r="G544" s="236"/>
      <c r="H544" s="236" t="s">
        <v>112</v>
      </c>
      <c r="I544" s="236"/>
      <c r="J544" s="236" t="s">
        <v>112</v>
      </c>
      <c r="K544" s="350" t="s">
        <v>26</v>
      </c>
      <c r="L544" s="350"/>
      <c r="M544" s="350"/>
      <c r="N544" s="350"/>
      <c r="O544" s="350"/>
      <c r="P544" s="350"/>
      <c r="Q544" s="350"/>
      <c r="R544" s="350"/>
      <c r="S544" s="350"/>
      <c r="T544" s="350"/>
      <c r="U544" s="350"/>
      <c r="V544" s="350"/>
      <c r="W544" s="350"/>
      <c r="X544" s="350"/>
      <c r="Y544" s="350"/>
      <c r="Z544" s="350"/>
      <c r="AA544" s="350"/>
      <c r="AB544" s="350"/>
      <c r="AC544" s="350"/>
      <c r="AD544" s="350"/>
      <c r="AE544" s="350"/>
      <c r="AF544" s="350"/>
      <c r="AG544" s="350"/>
      <c r="AH544" s="237"/>
      <c r="AI544" s="239"/>
      <c r="AJ544" s="239"/>
      <c r="AK544" s="238"/>
      <c r="AL544" s="236" t="s">
        <v>304</v>
      </c>
      <c r="AM544" s="237"/>
      <c r="AN544" s="239"/>
      <c r="AO544" s="239"/>
      <c r="AP544" s="238"/>
      <c r="AQ544" s="238"/>
      <c r="AR544" s="236"/>
      <c r="AS544" s="238"/>
      <c r="AT544" s="238"/>
      <c r="AU544" s="236"/>
      <c r="AV544" s="236"/>
      <c r="AW544" s="236"/>
      <c r="AX544" s="236"/>
      <c r="AY544" s="236"/>
      <c r="AZ544" s="236"/>
      <c r="BA544" s="236" t="s">
        <v>186</v>
      </c>
      <c r="BG544" s="192" t="s">
        <v>186</v>
      </c>
      <c r="BH544" s="192" t="s">
        <v>556</v>
      </c>
      <c r="BL544" s="192" t="s">
        <v>166</v>
      </c>
    </row>
    <row r="545" spans="1:60" s="192" customFormat="1" ht="35.25" hidden="1" customHeight="1" x14ac:dyDescent="0.2">
      <c r="A545" s="236"/>
      <c r="B545" s="236"/>
      <c r="C545" s="236"/>
      <c r="D545" s="236" t="s">
        <v>151</v>
      </c>
      <c r="E545" s="236" t="s">
        <v>197</v>
      </c>
      <c r="F545" s="236"/>
      <c r="G545" s="236"/>
      <c r="H545" s="236"/>
      <c r="I545" s="236"/>
      <c r="J545" s="236" t="s">
        <v>113</v>
      </c>
      <c r="K545" s="236" t="s">
        <v>107</v>
      </c>
      <c r="L545" s="236" t="s">
        <v>108</v>
      </c>
      <c r="M545" s="236" t="s">
        <v>105</v>
      </c>
      <c r="N545" s="236" t="s">
        <v>109</v>
      </c>
      <c r="O545" s="236"/>
      <c r="P545" s="236" t="s">
        <v>110</v>
      </c>
      <c r="Q545" s="236"/>
      <c r="R545" s="236" t="s">
        <v>111</v>
      </c>
      <c r="S545" s="236" t="s">
        <v>112</v>
      </c>
      <c r="T545" s="236"/>
      <c r="U545" s="236"/>
      <c r="V545" s="236"/>
      <c r="W545" s="236" t="s">
        <v>113</v>
      </c>
      <c r="X545" s="236"/>
      <c r="Y545" s="237"/>
      <c r="Z545" s="237"/>
      <c r="AA545" s="236" t="s">
        <v>142</v>
      </c>
      <c r="AB545" s="236" t="s">
        <v>565</v>
      </c>
      <c r="AC545" s="237"/>
      <c r="AD545" s="237"/>
      <c r="AE545" s="237"/>
      <c r="AF545" s="236" t="s">
        <v>114</v>
      </c>
      <c r="AG545" s="236" t="s">
        <v>143</v>
      </c>
      <c r="AH545" s="237"/>
      <c r="AI545" s="237"/>
      <c r="AJ545" s="237"/>
      <c r="AK545" s="236"/>
      <c r="AL545" s="236" t="s">
        <v>305</v>
      </c>
      <c r="AM545" s="237"/>
      <c r="AN545" s="237"/>
      <c r="AO545" s="237"/>
      <c r="AP545" s="236"/>
      <c r="AQ545" s="236"/>
      <c r="AR545" s="236"/>
      <c r="AS545" s="236"/>
      <c r="AT545" s="236"/>
      <c r="AU545" s="236"/>
      <c r="AV545" s="236"/>
      <c r="AW545" s="236"/>
      <c r="AX545" s="236"/>
      <c r="AY545" s="236"/>
      <c r="AZ545" s="236"/>
      <c r="BA545" s="236" t="s">
        <v>187</v>
      </c>
      <c r="BG545" s="192" t="s">
        <v>187</v>
      </c>
      <c r="BH545" s="192" t="s">
        <v>456</v>
      </c>
    </row>
    <row r="546" spans="1:60" s="192" customFormat="1" ht="35.25" hidden="1" customHeight="1" x14ac:dyDescent="0.2">
      <c r="A546" s="236"/>
      <c r="B546" s="236"/>
      <c r="C546" s="236"/>
      <c r="D546" s="236" t="s">
        <v>152</v>
      </c>
      <c r="E546" s="236" t="s">
        <v>406</v>
      </c>
      <c r="F546" s="236"/>
      <c r="G546" s="236"/>
      <c r="H546" s="236"/>
      <c r="I546" s="236"/>
      <c r="J546" s="236" t="s">
        <v>142</v>
      </c>
      <c r="K546" s="236" t="s">
        <v>139</v>
      </c>
      <c r="L546" s="236" t="s">
        <v>139</v>
      </c>
      <c r="M546" s="236" t="s">
        <v>139</v>
      </c>
      <c r="N546" s="236" t="s">
        <v>139</v>
      </c>
      <c r="O546" s="236"/>
      <c r="P546" s="236" t="s">
        <v>139</v>
      </c>
      <c r="Q546" s="236"/>
      <c r="R546" s="236" t="s">
        <v>139</v>
      </c>
      <c r="S546" s="236" t="s">
        <v>139</v>
      </c>
      <c r="T546" s="236"/>
      <c r="U546" s="236"/>
      <c r="V546" s="236"/>
      <c r="W546" s="236" t="s">
        <v>139</v>
      </c>
      <c r="X546" s="236"/>
      <c r="Y546" s="237"/>
      <c r="Z546" s="237"/>
      <c r="AA546" s="236" t="s">
        <v>139</v>
      </c>
      <c r="AB546" s="236" t="s">
        <v>139</v>
      </c>
      <c r="AC546" s="237"/>
      <c r="AD546" s="237"/>
      <c r="AE546" s="237"/>
      <c r="AF546" s="236" t="s">
        <v>139</v>
      </c>
      <c r="AG546" s="236" t="s">
        <v>139</v>
      </c>
      <c r="AH546" s="237"/>
      <c r="AI546" s="237"/>
      <c r="AJ546" s="237"/>
      <c r="AK546" s="236"/>
      <c r="AL546" s="236" t="s">
        <v>306</v>
      </c>
      <c r="AM546" s="237"/>
      <c r="AN546" s="237"/>
      <c r="AO546" s="237"/>
      <c r="AP546" s="236"/>
      <c r="AQ546" s="236"/>
      <c r="AR546" s="236"/>
      <c r="AS546" s="236"/>
      <c r="AT546" s="236"/>
      <c r="AU546" s="236"/>
      <c r="AV546" s="236"/>
      <c r="AW546" s="236"/>
      <c r="AX546" s="236"/>
      <c r="AY546" s="236"/>
      <c r="AZ546" s="236"/>
      <c r="BA546" s="236" t="s">
        <v>188</v>
      </c>
      <c r="BC546" s="348" t="s">
        <v>370</v>
      </c>
      <c r="BD546" s="348"/>
      <c r="BG546" s="192" t="s">
        <v>188</v>
      </c>
      <c r="BH546" s="192" t="s">
        <v>457</v>
      </c>
    </row>
    <row r="547" spans="1:60" s="192" customFormat="1" ht="35.25" hidden="1" customHeight="1" x14ac:dyDescent="0.2">
      <c r="A547" s="236"/>
      <c r="B547" s="236"/>
      <c r="C547" s="236"/>
      <c r="D547" s="236" t="s">
        <v>161</v>
      </c>
      <c r="E547" s="236" t="s">
        <v>196</v>
      </c>
      <c r="F547" s="236"/>
      <c r="G547" s="236"/>
      <c r="H547" s="236"/>
      <c r="I547" s="236"/>
      <c r="J547" s="236" t="s">
        <v>565</v>
      </c>
      <c r="K547" s="236" t="s">
        <v>209</v>
      </c>
      <c r="L547" s="236" t="s">
        <v>209</v>
      </c>
      <c r="M547" s="236" t="s">
        <v>209</v>
      </c>
      <c r="N547" s="236" t="s">
        <v>209</v>
      </c>
      <c r="O547" s="236"/>
      <c r="P547" s="236" t="s">
        <v>209</v>
      </c>
      <c r="Q547" s="236"/>
      <c r="R547" s="236" t="s">
        <v>209</v>
      </c>
      <c r="S547" s="236" t="s">
        <v>209</v>
      </c>
      <c r="T547" s="236"/>
      <c r="U547" s="236"/>
      <c r="V547" s="236"/>
      <c r="W547" s="236" t="s">
        <v>140</v>
      </c>
      <c r="X547" s="236"/>
      <c r="Y547" s="237"/>
      <c r="Z547" s="237"/>
      <c r="AA547" s="236" t="s">
        <v>209</v>
      </c>
      <c r="AB547" s="236" t="s">
        <v>209</v>
      </c>
      <c r="AC547" s="237"/>
      <c r="AD547" s="237"/>
      <c r="AE547" s="237"/>
      <c r="AF547" s="236" t="s">
        <v>209</v>
      </c>
      <c r="AG547" s="236" t="s">
        <v>209</v>
      </c>
      <c r="AH547" s="237"/>
      <c r="AI547" s="237"/>
      <c r="AJ547" s="237"/>
      <c r="AK547" s="236"/>
      <c r="AL547" s="236" t="s">
        <v>307</v>
      </c>
      <c r="AM547" s="237"/>
      <c r="AN547" s="237"/>
      <c r="AO547" s="237"/>
      <c r="AP547" s="236"/>
      <c r="AQ547" s="236"/>
      <c r="AR547" s="236"/>
      <c r="AS547" s="236"/>
      <c r="AT547" s="236"/>
      <c r="AU547" s="236"/>
      <c r="AV547" s="236"/>
      <c r="AW547" s="236"/>
      <c r="AX547" s="236"/>
      <c r="AY547" s="236"/>
      <c r="AZ547" s="236"/>
      <c r="BA547" s="236" t="s">
        <v>183</v>
      </c>
      <c r="BC547" s="192" t="s">
        <v>257</v>
      </c>
      <c r="BD547" s="192" t="s">
        <v>256</v>
      </c>
      <c r="BG547" s="192" t="s">
        <v>183</v>
      </c>
      <c r="BH547" s="192" t="s">
        <v>458</v>
      </c>
    </row>
    <row r="548" spans="1:60" s="192" customFormat="1" ht="35.25" hidden="1" customHeight="1" x14ac:dyDescent="0.2">
      <c r="A548" s="236"/>
      <c r="B548" s="236"/>
      <c r="C548" s="236"/>
      <c r="D548" s="236"/>
      <c r="E548" s="236"/>
      <c r="F548" s="236"/>
      <c r="G548" s="236"/>
      <c r="H548" s="236"/>
      <c r="I548" s="236"/>
      <c r="J548" s="236" t="s">
        <v>114</v>
      </c>
      <c r="K548" s="236" t="s">
        <v>140</v>
      </c>
      <c r="L548" s="236" t="s">
        <v>140</v>
      </c>
      <c r="M548" s="236" t="s">
        <v>140</v>
      </c>
      <c r="N548" s="236" t="s">
        <v>140</v>
      </c>
      <c r="O548" s="236"/>
      <c r="P548" s="236" t="s">
        <v>140</v>
      </c>
      <c r="Q548" s="236"/>
      <c r="R548" s="236" t="s">
        <v>140</v>
      </c>
      <c r="S548" s="236" t="s">
        <v>140</v>
      </c>
      <c r="T548" s="236"/>
      <c r="U548" s="236"/>
      <c r="V548" s="236"/>
      <c r="W548" s="236" t="s">
        <v>141</v>
      </c>
      <c r="X548" s="236"/>
      <c r="Y548" s="237"/>
      <c r="Z548" s="237"/>
      <c r="AA548" s="236" t="s">
        <v>140</v>
      </c>
      <c r="AB548" s="236" t="s">
        <v>140</v>
      </c>
      <c r="AC548" s="237"/>
      <c r="AD548" s="237"/>
      <c r="AE548" s="237"/>
      <c r="AF548" s="236" t="s">
        <v>140</v>
      </c>
      <c r="AG548" s="236" t="s">
        <v>140</v>
      </c>
      <c r="AH548" s="237"/>
      <c r="AI548" s="237"/>
      <c r="AJ548" s="237"/>
      <c r="AK548" s="236"/>
      <c r="AL548" s="236"/>
      <c r="AM548" s="237"/>
      <c r="AN548" s="237"/>
      <c r="AO548" s="237"/>
      <c r="AP548" s="236"/>
      <c r="AQ548" s="236"/>
      <c r="AR548" s="236"/>
      <c r="AS548" s="236"/>
      <c r="AT548" s="236"/>
      <c r="AU548" s="236"/>
      <c r="AV548" s="236"/>
      <c r="AW548" s="236"/>
      <c r="AX548" s="236"/>
      <c r="AY548" s="236"/>
      <c r="AZ548" s="236"/>
      <c r="BA548" s="236" t="s">
        <v>425</v>
      </c>
      <c r="BC548" s="192" t="s">
        <v>249</v>
      </c>
      <c r="BD548" s="192" t="s">
        <v>247</v>
      </c>
      <c r="BG548" s="192" t="s">
        <v>425</v>
      </c>
      <c r="BH548" s="192" t="s">
        <v>551</v>
      </c>
    </row>
    <row r="549" spans="1:60" s="192" customFormat="1" ht="35.25" hidden="1" customHeight="1" x14ac:dyDescent="0.2">
      <c r="A549" s="236"/>
      <c r="B549" s="236"/>
      <c r="C549" s="236"/>
      <c r="D549" s="236"/>
      <c r="E549" s="236"/>
      <c r="F549" s="236"/>
      <c r="G549" s="236"/>
      <c r="H549" s="236"/>
      <c r="I549" s="236"/>
      <c r="J549" s="236" t="s">
        <v>143</v>
      </c>
      <c r="K549" s="236" t="s">
        <v>208</v>
      </c>
      <c r="L549" s="236" t="s">
        <v>208</v>
      </c>
      <c r="M549" s="236" t="s">
        <v>208</v>
      </c>
      <c r="N549" s="236" t="s">
        <v>208</v>
      </c>
      <c r="O549" s="236"/>
      <c r="P549" s="236" t="s">
        <v>208</v>
      </c>
      <c r="Q549" s="236"/>
      <c r="R549" s="236" t="s">
        <v>208</v>
      </c>
      <c r="S549" s="236" t="s">
        <v>208</v>
      </c>
      <c r="T549" s="236"/>
      <c r="U549" s="236"/>
      <c r="V549" s="236"/>
      <c r="W549" s="236"/>
      <c r="X549" s="236"/>
      <c r="Y549" s="237"/>
      <c r="Z549" s="237"/>
      <c r="AA549" s="236"/>
      <c r="AB549" s="236" t="s">
        <v>208</v>
      </c>
      <c r="AC549" s="237"/>
      <c r="AD549" s="237"/>
      <c r="AE549" s="237"/>
      <c r="AF549" s="236" t="s">
        <v>208</v>
      </c>
      <c r="AG549" s="236"/>
      <c r="AH549" s="237"/>
      <c r="AI549" s="237"/>
      <c r="AJ549" s="237"/>
      <c r="AK549" s="236"/>
      <c r="AL549" s="236"/>
      <c r="AM549" s="237"/>
      <c r="AN549" s="237"/>
      <c r="AO549" s="237"/>
      <c r="AP549" s="236"/>
      <c r="AQ549" s="236"/>
      <c r="AR549" s="236"/>
      <c r="AS549" s="236"/>
      <c r="AT549" s="236"/>
      <c r="AU549" s="236"/>
      <c r="AV549" s="236"/>
      <c r="AW549" s="236"/>
      <c r="AX549" s="236"/>
      <c r="AY549" s="236"/>
      <c r="AZ549" s="236"/>
      <c r="BA549" s="236" t="s">
        <v>552</v>
      </c>
      <c r="BC549" s="192" t="s">
        <v>252</v>
      </c>
      <c r="BD549" s="192" t="s">
        <v>253</v>
      </c>
      <c r="BG549" s="192" t="s">
        <v>552</v>
      </c>
      <c r="BH549" s="192" t="s">
        <v>459</v>
      </c>
    </row>
    <row r="550" spans="1:60" s="192" customFormat="1" ht="35.25" hidden="1" customHeight="1" x14ac:dyDescent="0.2">
      <c r="A550" s="236"/>
      <c r="B550" s="236"/>
      <c r="C550" s="236"/>
      <c r="D550" s="236"/>
      <c r="E550" s="236"/>
      <c r="F550" s="236"/>
      <c r="G550" s="236"/>
      <c r="H550" s="236"/>
      <c r="I550" s="236"/>
      <c r="J550" s="236"/>
      <c r="K550" s="236" t="s">
        <v>141</v>
      </c>
      <c r="L550" s="236" t="s">
        <v>141</v>
      </c>
      <c r="M550" s="236" t="s">
        <v>141</v>
      </c>
      <c r="N550" s="236" t="s">
        <v>141</v>
      </c>
      <c r="O550" s="236"/>
      <c r="P550" s="236" t="s">
        <v>141</v>
      </c>
      <c r="Q550" s="236"/>
      <c r="R550" s="236" t="s">
        <v>141</v>
      </c>
      <c r="S550" s="236" t="s">
        <v>141</v>
      </c>
      <c r="T550" s="236"/>
      <c r="U550" s="236"/>
      <c r="V550" s="236"/>
      <c r="W550" s="236"/>
      <c r="X550" s="236"/>
      <c r="Y550" s="237"/>
      <c r="Z550" s="237"/>
      <c r="AA550" s="236"/>
      <c r="AB550" s="236" t="s">
        <v>141</v>
      </c>
      <c r="AC550" s="237"/>
      <c r="AD550" s="237"/>
      <c r="AE550" s="237"/>
      <c r="AF550" s="236" t="s">
        <v>141</v>
      </c>
      <c r="AG550" s="236"/>
      <c r="AH550" s="237"/>
      <c r="AI550" s="237"/>
      <c r="AJ550" s="237"/>
      <c r="AK550" s="236"/>
      <c r="AL550" s="236"/>
      <c r="AM550" s="237"/>
      <c r="AN550" s="237"/>
      <c r="AO550" s="237"/>
      <c r="AP550" s="236"/>
      <c r="AQ550" s="236"/>
      <c r="AR550" s="236"/>
      <c r="AS550" s="236"/>
      <c r="AT550" s="236"/>
      <c r="AU550" s="236"/>
      <c r="AV550" s="236"/>
      <c r="AW550" s="236"/>
      <c r="AX550" s="236"/>
      <c r="AY550" s="236"/>
      <c r="AZ550" s="236"/>
      <c r="BA550" s="236" t="s">
        <v>184</v>
      </c>
      <c r="BC550" s="192" t="s">
        <v>250</v>
      </c>
      <c r="BD550" s="192" t="s">
        <v>254</v>
      </c>
      <c r="BG550" s="192" t="s">
        <v>184</v>
      </c>
      <c r="BH550" s="192" t="s">
        <v>281</v>
      </c>
    </row>
    <row r="551" spans="1:60" s="192" customFormat="1" ht="44.45" hidden="1" customHeight="1" x14ac:dyDescent="0.2">
      <c r="A551" s="236"/>
      <c r="B551" s="236"/>
      <c r="C551" s="236"/>
      <c r="D551" s="236"/>
      <c r="E551" s="240"/>
      <c r="F551" s="240"/>
      <c r="G551" s="236"/>
      <c r="H551" s="236"/>
      <c r="I551" s="236"/>
      <c r="J551" s="236"/>
      <c r="K551" s="236"/>
      <c r="L551" s="236"/>
      <c r="M551" s="236"/>
      <c r="N551" s="236"/>
      <c r="O551" s="236"/>
      <c r="P551" s="236"/>
      <c r="Q551" s="236"/>
      <c r="R551" s="236"/>
      <c r="S551" s="236"/>
      <c r="T551" s="236"/>
      <c r="U551" s="236"/>
      <c r="V551" s="236"/>
      <c r="W551" s="236"/>
      <c r="X551" s="236"/>
      <c r="Y551" s="237"/>
      <c r="Z551" s="237"/>
      <c r="AA551" s="236"/>
      <c r="AB551" s="236"/>
      <c r="AC551" s="237"/>
      <c r="AD551" s="237"/>
      <c r="AE551" s="237"/>
      <c r="AF551" s="236"/>
      <c r="AG551" s="236"/>
      <c r="AH551" s="237"/>
      <c r="AI551" s="237"/>
      <c r="AJ551" s="237"/>
      <c r="AK551" s="236"/>
      <c r="AL551" s="236"/>
      <c r="AM551" s="237"/>
      <c r="AN551" s="237"/>
      <c r="AO551" s="237"/>
      <c r="AP551" s="236"/>
      <c r="AQ551" s="236"/>
      <c r="AR551" s="236"/>
      <c r="AS551" s="236"/>
      <c r="AT551" s="236"/>
      <c r="AU551" s="236"/>
      <c r="AV551" s="236"/>
      <c r="AW551" s="236"/>
      <c r="AX551" s="236"/>
      <c r="AY551" s="236"/>
      <c r="AZ551" s="236"/>
      <c r="BA551" s="236" t="s">
        <v>185</v>
      </c>
      <c r="BC551" s="192" t="s">
        <v>279</v>
      </c>
      <c r="BD551" s="192" t="s">
        <v>255</v>
      </c>
      <c r="BG551" s="192" t="s">
        <v>185</v>
      </c>
      <c r="BH551" s="192" t="s">
        <v>554</v>
      </c>
    </row>
    <row r="552" spans="1:60" s="192" customFormat="1" ht="34.15" hidden="1" customHeight="1" x14ac:dyDescent="0.2">
      <c r="A552" s="236"/>
      <c r="B552" s="236"/>
      <c r="C552" s="236"/>
      <c r="D552" s="236"/>
      <c r="E552" s="240"/>
      <c r="F552" s="240"/>
      <c r="G552" s="236"/>
      <c r="H552" s="236"/>
      <c r="I552" s="236"/>
      <c r="J552" s="237"/>
      <c r="K552" s="236"/>
      <c r="L552" s="236"/>
      <c r="M552" s="236"/>
      <c r="N552" s="236"/>
      <c r="O552" s="236"/>
      <c r="P552" s="236"/>
      <c r="Q552" s="236"/>
      <c r="R552" s="236"/>
      <c r="S552" s="236"/>
      <c r="T552" s="236"/>
      <c r="U552" s="236"/>
      <c r="V552" s="236"/>
      <c r="W552" s="236"/>
      <c r="X552" s="236"/>
      <c r="Y552" s="237"/>
      <c r="Z552" s="237"/>
      <c r="AA552" s="236"/>
      <c r="AB552" s="236"/>
      <c r="AC552" s="237"/>
      <c r="AD552" s="237"/>
      <c r="AE552" s="237"/>
      <c r="AF552" s="236"/>
      <c r="AG552" s="236"/>
      <c r="AH552" s="237"/>
      <c r="AI552" s="237"/>
      <c r="AJ552" s="237"/>
      <c r="AK552" s="236"/>
      <c r="AL552" s="236"/>
      <c r="AM552" s="237"/>
      <c r="AN552" s="237"/>
      <c r="AO552" s="237"/>
      <c r="AP552" s="236"/>
      <c r="AQ552" s="236"/>
      <c r="AR552" s="236"/>
      <c r="AS552" s="236"/>
      <c r="AT552" s="236"/>
      <c r="AU552" s="236"/>
      <c r="AV552" s="236"/>
      <c r="AW552" s="236"/>
      <c r="AX552" s="236"/>
      <c r="AY552" s="236"/>
      <c r="AZ552" s="236"/>
      <c r="BA552" s="236" t="s">
        <v>180</v>
      </c>
      <c r="BC552" s="192" t="s">
        <v>248</v>
      </c>
      <c r="BD552" s="192" t="s">
        <v>454</v>
      </c>
      <c r="BG552" s="192" t="s">
        <v>180</v>
      </c>
      <c r="BH552" s="192" t="s">
        <v>244</v>
      </c>
    </row>
    <row r="553" spans="1:60" s="192" customFormat="1" ht="35.450000000000003" hidden="1" customHeight="1" x14ac:dyDescent="0.2">
      <c r="A553" s="236"/>
      <c r="B553" s="236"/>
      <c r="C553" s="236"/>
      <c r="D553" s="236"/>
      <c r="E553" s="236"/>
      <c r="F553" s="236"/>
      <c r="G553" s="236"/>
      <c r="H553" s="236"/>
      <c r="I553" s="236"/>
      <c r="J553" s="237"/>
      <c r="K553" s="236"/>
      <c r="L553" s="236"/>
      <c r="M553" s="236"/>
      <c r="N553" s="236"/>
      <c r="O553" s="236"/>
      <c r="P553" s="236"/>
      <c r="Q553" s="236"/>
      <c r="R553" s="236"/>
      <c r="S553" s="236"/>
      <c r="T553" s="236"/>
      <c r="U553" s="236"/>
      <c r="V553" s="236"/>
      <c r="W553" s="236"/>
      <c r="X553" s="236"/>
      <c r="Y553" s="237"/>
      <c r="Z553" s="237"/>
      <c r="AA553" s="236"/>
      <c r="AB553" s="236"/>
      <c r="AC553" s="237"/>
      <c r="AD553" s="237"/>
      <c r="AE553" s="237"/>
      <c r="AF553" s="236"/>
      <c r="AG553" s="236"/>
      <c r="AH553" s="237"/>
      <c r="AI553" s="237"/>
      <c r="AJ553" s="237"/>
      <c r="AK553" s="236"/>
      <c r="AL553" s="236"/>
      <c r="AM553" s="237"/>
      <c r="AN553" s="237"/>
      <c r="AO553" s="237"/>
      <c r="AP553" s="236"/>
      <c r="AQ553" s="236"/>
      <c r="AR553" s="236"/>
      <c r="AS553" s="236"/>
      <c r="AT553" s="236"/>
      <c r="AU553" s="236"/>
      <c r="AV553" s="236"/>
      <c r="AW553" s="236"/>
      <c r="AX553" s="236"/>
      <c r="AY553" s="236"/>
      <c r="AZ553" s="236"/>
      <c r="BA553" s="236" t="s">
        <v>451</v>
      </c>
      <c r="BG553" s="192" t="s">
        <v>451</v>
      </c>
      <c r="BH553" s="192" t="s">
        <v>245</v>
      </c>
    </row>
    <row r="554" spans="1:60" s="192" customFormat="1" ht="53.45" hidden="1" customHeight="1" x14ac:dyDescent="0.2">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7"/>
      <c r="Z554" s="237"/>
      <c r="AA554" s="236"/>
      <c r="AB554" s="236"/>
      <c r="AC554" s="237"/>
      <c r="AD554" s="237"/>
      <c r="AE554" s="237"/>
      <c r="AF554" s="236"/>
      <c r="AG554" s="236"/>
      <c r="AH554" s="237"/>
      <c r="AI554" s="237"/>
      <c r="AJ554" s="237"/>
      <c r="AK554" s="236"/>
      <c r="AL554" s="236"/>
      <c r="AM554" s="237"/>
      <c r="AN554" s="237"/>
      <c r="AO554" s="237"/>
      <c r="AP554" s="236"/>
      <c r="AQ554" s="236"/>
      <c r="AR554" s="236"/>
      <c r="AS554" s="236"/>
      <c r="AT554" s="236"/>
      <c r="AU554" s="236"/>
      <c r="AV554" s="236"/>
      <c r="AW554" s="236"/>
      <c r="AX554" s="236"/>
      <c r="AY554" s="236"/>
      <c r="AZ554" s="236"/>
      <c r="BA554" s="236" t="s">
        <v>452</v>
      </c>
      <c r="BG554" s="192" t="s">
        <v>452</v>
      </c>
      <c r="BH554" s="192" t="s">
        <v>170</v>
      </c>
    </row>
    <row r="555" spans="1:60" s="192" customFormat="1" ht="36" hidden="1" customHeight="1" x14ac:dyDescent="0.2">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7"/>
      <c r="Z555" s="237"/>
      <c r="AA555" s="236"/>
      <c r="AB555" s="236"/>
      <c r="AC555" s="237"/>
      <c r="AD555" s="237"/>
      <c r="AE555" s="237"/>
      <c r="AF555" s="236"/>
      <c r="AG555" s="236"/>
      <c r="AH555" s="237"/>
      <c r="AI555" s="237"/>
      <c r="AJ555" s="237"/>
      <c r="AK555" s="236"/>
      <c r="AL555" s="236"/>
      <c r="AM555" s="237"/>
      <c r="AN555" s="237"/>
      <c r="AO555" s="237"/>
      <c r="AP555" s="236"/>
      <c r="AQ555" s="236"/>
      <c r="AR555" s="236"/>
      <c r="AS555" s="236"/>
      <c r="AT555" s="236"/>
      <c r="AU555" s="236"/>
      <c r="AV555" s="236"/>
      <c r="AW555" s="236"/>
      <c r="AX555" s="236"/>
      <c r="AY555" s="236"/>
      <c r="AZ555" s="236"/>
      <c r="BA555" s="236" t="s">
        <v>179</v>
      </c>
      <c r="BG555" s="192" t="s">
        <v>179</v>
      </c>
      <c r="BH555" s="192" t="s">
        <v>405</v>
      </c>
    </row>
    <row r="556" spans="1:60" s="192" customFormat="1" hidden="1" x14ac:dyDescent="0.2">
      <c r="A556" s="236"/>
      <c r="B556" s="236"/>
      <c r="C556" s="236"/>
      <c r="D556" s="236"/>
      <c r="E556" s="236"/>
      <c r="F556" s="236"/>
      <c r="G556" s="236"/>
      <c r="H556" s="236"/>
      <c r="I556" s="236"/>
      <c r="J556" s="237"/>
      <c r="K556" s="236"/>
      <c r="L556" s="236"/>
      <c r="M556" s="236"/>
      <c r="N556" s="236"/>
      <c r="O556" s="236"/>
      <c r="P556" s="236"/>
      <c r="Q556" s="236"/>
      <c r="R556" s="236"/>
      <c r="S556" s="236"/>
      <c r="T556" s="236"/>
      <c r="U556" s="236"/>
      <c r="V556" s="236"/>
      <c r="W556" s="236"/>
      <c r="X556" s="236"/>
      <c r="Y556" s="237"/>
      <c r="Z556" s="237"/>
      <c r="AA556" s="236"/>
      <c r="AB556" s="236"/>
      <c r="AC556" s="237"/>
      <c r="AD556" s="237"/>
      <c r="AE556" s="237"/>
      <c r="AF556" s="236"/>
      <c r="AG556" s="236"/>
      <c r="AH556" s="237"/>
      <c r="AI556" s="237"/>
      <c r="AJ556" s="237"/>
      <c r="AK556" s="236"/>
      <c r="AL556" s="236"/>
      <c r="AM556" s="237"/>
      <c r="AN556" s="237"/>
      <c r="AO556" s="237"/>
      <c r="AP556" s="236"/>
      <c r="AQ556" s="236"/>
      <c r="AR556" s="236"/>
      <c r="AS556" s="236"/>
      <c r="AT556" s="236"/>
      <c r="AU556" s="236"/>
      <c r="AV556" s="236"/>
      <c r="AW556" s="236"/>
      <c r="AX556" s="236"/>
      <c r="AY556" s="236"/>
      <c r="AZ556" s="236"/>
      <c r="BA556" s="236" t="s">
        <v>257</v>
      </c>
      <c r="BG556" s="192" t="s">
        <v>159</v>
      </c>
      <c r="BH556" s="192" t="s">
        <v>169</v>
      </c>
    </row>
    <row r="557" spans="1:60" s="192" customFormat="1" ht="27.75" hidden="1" customHeight="1" x14ac:dyDescent="0.2">
      <c r="A557" s="236"/>
      <c r="B557" s="236"/>
      <c r="C557" s="236"/>
      <c r="D557" s="236"/>
      <c r="E557" s="236"/>
      <c r="F557" s="236"/>
      <c r="G557" s="236"/>
      <c r="H557" s="236"/>
      <c r="I557" s="236"/>
      <c r="J557" s="237"/>
      <c r="K557" s="236"/>
      <c r="L557" s="236"/>
      <c r="M557" s="236"/>
      <c r="N557" s="236"/>
      <c r="O557" s="236"/>
      <c r="P557" s="236"/>
      <c r="Q557" s="236"/>
      <c r="R557" s="236"/>
      <c r="S557" s="236"/>
      <c r="T557" s="236"/>
      <c r="U557" s="236"/>
      <c r="V557" s="236"/>
      <c r="W557" s="236"/>
      <c r="X557" s="236"/>
      <c r="Y557" s="237"/>
      <c r="Z557" s="237"/>
      <c r="AA557" s="236"/>
      <c r="AB557" s="236"/>
      <c r="AC557" s="237"/>
      <c r="AD557" s="237"/>
      <c r="AE557" s="237"/>
      <c r="AF557" s="236"/>
      <c r="AG557" s="236"/>
      <c r="AH557" s="237"/>
      <c r="AI557" s="237"/>
      <c r="AJ557" s="237"/>
      <c r="AK557" s="236"/>
      <c r="AL557" s="236"/>
      <c r="AM557" s="237"/>
      <c r="AN557" s="237"/>
      <c r="AO557" s="237"/>
      <c r="AP557" s="236"/>
      <c r="AQ557" s="236"/>
      <c r="AR557" s="236"/>
      <c r="AS557" s="236"/>
      <c r="AT557" s="236"/>
      <c r="AU557" s="236"/>
      <c r="AV557" s="236"/>
      <c r="AW557" s="236"/>
      <c r="AX557" s="236"/>
      <c r="AY557" s="236"/>
      <c r="AZ557" s="236"/>
      <c r="BA557" s="236"/>
      <c r="BG557" s="192" t="s">
        <v>160</v>
      </c>
      <c r="BH557" s="192" t="s">
        <v>243</v>
      </c>
    </row>
    <row r="558" spans="1:60" s="192" customFormat="1" ht="22.5" hidden="1" customHeight="1" x14ac:dyDescent="0.2">
      <c r="A558" s="236"/>
      <c r="B558" s="236"/>
      <c r="C558" s="236"/>
      <c r="D558" s="236"/>
      <c r="E558" s="236"/>
      <c r="F558" s="236"/>
      <c r="G558" s="236"/>
      <c r="H558" s="236"/>
      <c r="I558" s="236"/>
      <c r="J558" s="237"/>
      <c r="K558" s="236"/>
      <c r="L558" s="236"/>
      <c r="M558" s="236"/>
      <c r="N558" s="236"/>
      <c r="O558" s="236"/>
      <c r="P558" s="236"/>
      <c r="Q558" s="236"/>
      <c r="R558" s="236"/>
      <c r="S558" s="236"/>
      <c r="T558" s="236"/>
      <c r="U558" s="236"/>
      <c r="V558" s="236"/>
      <c r="W558" s="236"/>
      <c r="X558" s="236"/>
      <c r="Y558" s="237"/>
      <c r="Z558" s="237"/>
      <c r="AA558" s="236"/>
      <c r="AB558" s="236"/>
      <c r="AC558" s="237"/>
      <c r="AD558" s="237"/>
      <c r="AE558" s="237"/>
      <c r="AF558" s="236"/>
      <c r="AG558" s="236"/>
      <c r="AH558" s="237"/>
      <c r="AI558" s="237"/>
      <c r="AJ558" s="237"/>
      <c r="AK558" s="236"/>
      <c r="AL558" s="236"/>
      <c r="AM558" s="237"/>
      <c r="AN558" s="237"/>
      <c r="AO558" s="237"/>
      <c r="AP558" s="236"/>
      <c r="AQ558" s="236"/>
      <c r="AR558" s="236"/>
      <c r="AS558" s="236"/>
      <c r="AT558" s="236"/>
      <c r="AU558" s="236"/>
      <c r="AV558" s="236"/>
      <c r="AW558" s="236"/>
      <c r="AX558" s="236"/>
      <c r="AY558" s="236"/>
      <c r="AZ558" s="236"/>
      <c r="BA558" s="236" t="s">
        <v>159</v>
      </c>
      <c r="BG558" s="192" t="s">
        <v>158</v>
      </c>
      <c r="BH558" s="192" t="s">
        <v>243</v>
      </c>
    </row>
    <row r="559" spans="1:60" s="192" customFormat="1" ht="43.9" hidden="1" customHeight="1" x14ac:dyDescent="0.2">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7"/>
      <c r="Z559" s="237"/>
      <c r="AA559" s="236"/>
      <c r="AB559" s="236"/>
      <c r="AC559" s="237"/>
      <c r="AD559" s="237"/>
      <c r="AE559" s="237"/>
      <c r="AF559" s="236"/>
      <c r="AG559" s="236"/>
      <c r="AH559" s="237"/>
      <c r="AI559" s="237"/>
      <c r="AJ559" s="237"/>
      <c r="AK559" s="236"/>
      <c r="AL559" s="236"/>
      <c r="AM559" s="237"/>
      <c r="AN559" s="237"/>
      <c r="AO559" s="237"/>
      <c r="AP559" s="236"/>
      <c r="AQ559" s="236"/>
      <c r="AR559" s="236"/>
      <c r="AS559" s="236"/>
      <c r="AT559" s="236"/>
      <c r="AU559" s="236"/>
      <c r="AV559" s="236"/>
      <c r="AW559" s="236"/>
      <c r="AX559" s="236"/>
      <c r="AY559" s="236"/>
      <c r="AZ559" s="236"/>
      <c r="BA559" s="236" t="s">
        <v>249</v>
      </c>
      <c r="BG559" s="192" t="s">
        <v>453</v>
      </c>
      <c r="BH559" s="192" t="s">
        <v>172</v>
      </c>
    </row>
    <row r="560" spans="1:60" s="192" customFormat="1" ht="37.5" hidden="1" customHeight="1" x14ac:dyDescent="0.2">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7"/>
      <c r="Z560" s="237"/>
      <c r="AA560" s="236"/>
      <c r="AB560" s="236"/>
      <c r="AC560" s="237"/>
      <c r="AD560" s="237"/>
      <c r="AE560" s="237"/>
      <c r="AF560" s="236"/>
      <c r="AG560" s="236"/>
      <c r="AH560" s="237"/>
      <c r="AI560" s="237"/>
      <c r="AJ560" s="237"/>
      <c r="AK560" s="236"/>
      <c r="AL560" s="236"/>
      <c r="AM560" s="237"/>
      <c r="AN560" s="237"/>
      <c r="AO560" s="237"/>
      <c r="AP560" s="236"/>
      <c r="AQ560" s="236"/>
      <c r="AR560" s="236"/>
      <c r="AS560" s="236"/>
      <c r="AT560" s="236"/>
      <c r="AU560" s="236"/>
      <c r="AV560" s="236"/>
      <c r="AW560" s="236"/>
      <c r="AX560" s="236"/>
      <c r="AY560" s="236"/>
      <c r="AZ560" s="236"/>
      <c r="BA560" s="236" t="s">
        <v>455</v>
      </c>
      <c r="BG560" s="192" t="s">
        <v>176</v>
      </c>
      <c r="BH560" s="192" t="s">
        <v>460</v>
      </c>
    </row>
    <row r="561" spans="1:60" s="192" customFormat="1" ht="25.5" hidden="1" x14ac:dyDescent="0.2">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7"/>
      <c r="Z561" s="237"/>
      <c r="AA561" s="236"/>
      <c r="AB561" s="236"/>
      <c r="AC561" s="237"/>
      <c r="AD561" s="237"/>
      <c r="AE561" s="237"/>
      <c r="AF561" s="236"/>
      <c r="AG561" s="236"/>
      <c r="AH561" s="237"/>
      <c r="AI561" s="237"/>
      <c r="AJ561" s="237"/>
      <c r="AK561" s="236"/>
      <c r="AL561" s="236"/>
      <c r="AM561" s="237"/>
      <c r="AN561" s="237"/>
      <c r="AO561" s="237"/>
      <c r="AP561" s="236"/>
      <c r="AQ561" s="236"/>
      <c r="AR561" s="236"/>
      <c r="AS561" s="236"/>
      <c r="AT561" s="236"/>
      <c r="AU561" s="236"/>
      <c r="AV561" s="236"/>
      <c r="AW561" s="236"/>
      <c r="AX561" s="236"/>
      <c r="AY561" s="236"/>
      <c r="AZ561" s="236"/>
      <c r="BA561" s="236" t="s">
        <v>250</v>
      </c>
      <c r="BG561" s="192" t="s">
        <v>177</v>
      </c>
      <c r="BH561" s="192" t="s">
        <v>169</v>
      </c>
    </row>
    <row r="562" spans="1:60" s="192" customFormat="1" ht="33.75" hidden="1" customHeight="1" x14ac:dyDescent="0.2">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7"/>
      <c r="Z562" s="237"/>
      <c r="AA562" s="236"/>
      <c r="AB562" s="236"/>
      <c r="AC562" s="237"/>
      <c r="AD562" s="237"/>
      <c r="AE562" s="237"/>
      <c r="AF562" s="236"/>
      <c r="AG562" s="236"/>
      <c r="AH562" s="237"/>
      <c r="AI562" s="237"/>
      <c r="AJ562" s="237"/>
      <c r="AK562" s="236"/>
      <c r="AL562" s="236"/>
      <c r="AM562" s="237"/>
      <c r="AN562" s="237"/>
      <c r="AO562" s="237"/>
      <c r="AP562" s="236"/>
      <c r="AQ562" s="236"/>
      <c r="AR562" s="236"/>
      <c r="AS562" s="236"/>
      <c r="AT562" s="236"/>
      <c r="AU562" s="236"/>
      <c r="AV562" s="236"/>
      <c r="AW562" s="236"/>
      <c r="AX562" s="236"/>
      <c r="AY562" s="236"/>
      <c r="AZ562" s="236"/>
      <c r="BA562" s="236" t="s">
        <v>251</v>
      </c>
      <c r="BG562" s="192" t="s">
        <v>178</v>
      </c>
      <c r="BH562" s="192" t="s">
        <v>174</v>
      </c>
    </row>
    <row r="563" spans="1:60" s="192" customFormat="1" ht="25.5" hidden="1" x14ac:dyDescent="0.2">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7"/>
      <c r="Z563" s="237"/>
      <c r="AA563" s="236"/>
      <c r="AB563" s="236"/>
      <c r="AC563" s="237"/>
      <c r="AD563" s="237"/>
      <c r="AE563" s="237"/>
      <c r="AF563" s="236"/>
      <c r="AG563" s="236"/>
      <c r="AH563" s="237"/>
      <c r="AI563" s="237"/>
      <c r="AJ563" s="237"/>
      <c r="AK563" s="236"/>
      <c r="AL563" s="236"/>
      <c r="AM563" s="237"/>
      <c r="AN563" s="237"/>
      <c r="AO563" s="237"/>
      <c r="AP563" s="236"/>
      <c r="AQ563" s="236"/>
      <c r="AR563" s="236"/>
      <c r="AS563" s="236"/>
      <c r="AT563" s="236"/>
      <c r="AU563" s="236"/>
      <c r="AV563" s="236"/>
      <c r="AW563" s="236"/>
      <c r="AX563" s="236"/>
      <c r="AY563" s="236"/>
      <c r="AZ563" s="236"/>
      <c r="BA563" s="236" t="s">
        <v>248</v>
      </c>
      <c r="BG563" s="192" t="s">
        <v>532</v>
      </c>
      <c r="BH563" s="192" t="s">
        <v>156</v>
      </c>
    </row>
    <row r="564" spans="1:60" s="192" customFormat="1" ht="25.5" hidden="1" x14ac:dyDescent="0.2">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7"/>
      <c r="Z564" s="237"/>
      <c r="AA564" s="236"/>
      <c r="AB564" s="236"/>
      <c r="AC564" s="237"/>
      <c r="AD564" s="237"/>
      <c r="AE564" s="237"/>
      <c r="AF564" s="236"/>
      <c r="AG564" s="236"/>
      <c r="AH564" s="237"/>
      <c r="AI564" s="237"/>
      <c r="AJ564" s="237"/>
      <c r="AK564" s="236"/>
      <c r="AL564" s="236"/>
      <c r="AM564" s="237"/>
      <c r="AN564" s="237"/>
      <c r="AO564" s="237"/>
      <c r="AP564" s="236"/>
      <c r="AQ564" s="236"/>
      <c r="AR564" s="236"/>
      <c r="AS564" s="236"/>
      <c r="AT564" s="236"/>
      <c r="AU564" s="236"/>
      <c r="AV564" s="236"/>
      <c r="AW564" s="236"/>
      <c r="AX564" s="236"/>
      <c r="AY564" s="236"/>
      <c r="AZ564" s="236"/>
      <c r="BA564" s="236"/>
      <c r="BG564" s="192" t="s">
        <v>537</v>
      </c>
      <c r="BH564" s="192" t="s">
        <v>535</v>
      </c>
    </row>
    <row r="565" spans="1:60" s="192" customFormat="1" ht="25.5" hidden="1" x14ac:dyDescent="0.2">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7"/>
      <c r="Z565" s="237"/>
      <c r="AA565" s="236"/>
      <c r="AB565" s="236"/>
      <c r="AC565" s="237"/>
      <c r="AD565" s="237"/>
      <c r="AE565" s="237"/>
      <c r="AF565" s="236"/>
      <c r="AG565" s="236"/>
      <c r="AH565" s="237"/>
      <c r="AI565" s="237"/>
      <c r="AJ565" s="237"/>
      <c r="AK565" s="236"/>
      <c r="AL565" s="236"/>
      <c r="AM565" s="237"/>
      <c r="AN565" s="237"/>
      <c r="AO565" s="237"/>
      <c r="AP565" s="236"/>
      <c r="AQ565" s="236"/>
      <c r="AR565" s="236"/>
      <c r="AS565" s="236"/>
      <c r="AT565" s="236"/>
      <c r="AU565" s="236"/>
      <c r="AV565" s="236"/>
      <c r="AW565" s="236"/>
      <c r="AX565" s="236"/>
      <c r="AY565" s="236"/>
      <c r="AZ565" s="236"/>
      <c r="BA565" s="236"/>
      <c r="BG565" s="192" t="s">
        <v>538</v>
      </c>
      <c r="BH565" s="192" t="s">
        <v>536</v>
      </c>
    </row>
    <row r="566" spans="1:60" s="192" customFormat="1" hidden="1" x14ac:dyDescent="0.2">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7"/>
      <c r="Z566" s="237"/>
      <c r="AA566" s="236"/>
      <c r="AB566" s="236"/>
      <c r="AC566" s="237"/>
      <c r="AD566" s="237"/>
      <c r="AE566" s="237"/>
      <c r="AF566" s="236"/>
      <c r="AG566" s="236"/>
      <c r="AH566" s="237"/>
      <c r="AI566" s="237"/>
      <c r="AJ566" s="237"/>
      <c r="AK566" s="236"/>
      <c r="AL566" s="236"/>
      <c r="AM566" s="237"/>
      <c r="AN566" s="237"/>
      <c r="AO566" s="237"/>
      <c r="AP566" s="236"/>
      <c r="AQ566" s="236"/>
      <c r="AR566" s="236"/>
      <c r="AS566" s="236"/>
      <c r="AT566" s="236"/>
      <c r="AU566" s="236"/>
      <c r="AV566" s="236"/>
      <c r="AW566" s="236"/>
      <c r="AX566" s="236"/>
      <c r="AY566" s="236"/>
      <c r="AZ566" s="236"/>
      <c r="BA566" s="236"/>
    </row>
    <row r="567" spans="1:60" s="192" customFormat="1" hidden="1" x14ac:dyDescent="0.2">
      <c r="A567" s="236" t="s">
        <v>157</v>
      </c>
      <c r="B567" s="236" t="s">
        <v>287</v>
      </c>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7"/>
      <c r="Z567" s="237"/>
      <c r="AA567" s="236"/>
      <c r="AB567" s="236"/>
      <c r="AC567" s="237"/>
      <c r="AD567" s="237"/>
      <c r="AE567" s="237"/>
      <c r="AF567" s="236"/>
      <c r="AG567" s="236"/>
      <c r="AH567" s="237"/>
      <c r="AI567" s="237"/>
      <c r="AJ567" s="237"/>
      <c r="AK567" s="236"/>
      <c r="AL567" s="236"/>
      <c r="AM567" s="237"/>
      <c r="AN567" s="237"/>
      <c r="AO567" s="237"/>
      <c r="AP567" s="236"/>
      <c r="AQ567" s="236"/>
      <c r="AR567" s="236"/>
      <c r="AS567" s="236"/>
      <c r="AT567" s="236"/>
      <c r="AU567" s="236"/>
      <c r="AV567" s="236"/>
      <c r="AW567" s="236"/>
      <c r="AX567" s="236"/>
      <c r="AY567" s="236"/>
      <c r="AZ567" s="236"/>
      <c r="BA567" s="236" t="s">
        <v>160</v>
      </c>
    </row>
    <row r="568" spans="1:60" s="192" customFormat="1" ht="63.75" hidden="1" x14ac:dyDescent="0.2">
      <c r="A568" s="236" t="s">
        <v>450</v>
      </c>
      <c r="B568" s="236" t="s">
        <v>246</v>
      </c>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7"/>
      <c r="Z568" s="237"/>
      <c r="AA568" s="236"/>
      <c r="AB568" s="236"/>
      <c r="AC568" s="237"/>
      <c r="AD568" s="237"/>
      <c r="AE568" s="237"/>
      <c r="AF568" s="236"/>
      <c r="AG568" s="236"/>
      <c r="AH568" s="237"/>
      <c r="AI568" s="237"/>
      <c r="AJ568" s="237"/>
      <c r="AK568" s="236"/>
      <c r="AL568" s="236"/>
      <c r="AM568" s="237"/>
      <c r="AN568" s="237"/>
      <c r="AO568" s="237"/>
      <c r="AP568" s="236"/>
      <c r="AQ568" s="236"/>
      <c r="AR568" s="236"/>
      <c r="AS568" s="236"/>
      <c r="AT568" s="236"/>
      <c r="AU568" s="236"/>
      <c r="AV568" s="236"/>
      <c r="AW568" s="236"/>
      <c r="AX568" s="236"/>
      <c r="AY568" s="236"/>
      <c r="AZ568" s="236"/>
      <c r="BA568" s="236" t="s">
        <v>158</v>
      </c>
    </row>
    <row r="569" spans="1:60" s="192" customFormat="1" ht="51" hidden="1" x14ac:dyDescent="0.2">
      <c r="A569" s="236" t="s">
        <v>182</v>
      </c>
      <c r="B569" s="236" t="s">
        <v>173</v>
      </c>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7"/>
      <c r="Z569" s="237"/>
      <c r="AA569" s="236"/>
      <c r="AB569" s="236"/>
      <c r="AC569" s="237"/>
      <c r="AD569" s="237"/>
      <c r="AE569" s="237"/>
      <c r="AF569" s="236"/>
      <c r="AG569" s="236"/>
      <c r="AH569" s="237"/>
      <c r="AI569" s="237"/>
      <c r="AJ569" s="237"/>
      <c r="AK569" s="236"/>
      <c r="AL569" s="236"/>
      <c r="AM569" s="237"/>
      <c r="AN569" s="237"/>
      <c r="AO569" s="237"/>
      <c r="AP569" s="236"/>
      <c r="AQ569" s="236"/>
      <c r="AR569" s="236"/>
      <c r="AS569" s="236"/>
      <c r="AT569" s="236"/>
      <c r="AU569" s="236"/>
      <c r="AV569" s="236"/>
      <c r="AW569" s="236"/>
      <c r="AX569" s="236"/>
      <c r="AY569" s="236"/>
      <c r="AZ569" s="236"/>
      <c r="BA569" s="236" t="s">
        <v>531</v>
      </c>
    </row>
    <row r="570" spans="1:60" s="192" customFormat="1" ht="25.5" hidden="1" x14ac:dyDescent="0.2">
      <c r="A570" s="236" t="s">
        <v>181</v>
      </c>
      <c r="B570" s="236" t="s">
        <v>171</v>
      </c>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7"/>
      <c r="Z570" s="237"/>
      <c r="AA570" s="236"/>
      <c r="AB570" s="236"/>
      <c r="AC570" s="237"/>
      <c r="AD570" s="237"/>
      <c r="AE570" s="237"/>
      <c r="AF570" s="236"/>
      <c r="AG570" s="236"/>
      <c r="AH570" s="237"/>
      <c r="AI570" s="237"/>
      <c r="AJ570" s="237"/>
      <c r="AK570" s="236"/>
      <c r="AL570" s="236"/>
      <c r="AM570" s="237"/>
      <c r="AN570" s="237"/>
      <c r="AO570" s="237"/>
      <c r="AP570" s="236"/>
      <c r="AQ570" s="236"/>
      <c r="AR570" s="236"/>
      <c r="AS570" s="236"/>
      <c r="AT570" s="236"/>
      <c r="AU570" s="236"/>
      <c r="AV570" s="236"/>
      <c r="AW570" s="236"/>
      <c r="AX570" s="236"/>
      <c r="AY570" s="236"/>
      <c r="AZ570" s="236"/>
      <c r="BA570" s="236" t="s">
        <v>176</v>
      </c>
    </row>
    <row r="571" spans="1:60" s="192" customFormat="1" ht="51" hidden="1" x14ac:dyDescent="0.2">
      <c r="A571" s="236" t="s">
        <v>175</v>
      </c>
      <c r="B571" s="236" t="s">
        <v>168</v>
      </c>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7"/>
      <c r="Z571" s="237"/>
      <c r="AA571" s="236"/>
      <c r="AB571" s="236"/>
      <c r="AC571" s="237"/>
      <c r="AD571" s="237"/>
      <c r="AE571" s="237"/>
      <c r="AF571" s="236"/>
      <c r="AG571" s="236"/>
      <c r="AH571" s="237"/>
      <c r="AI571" s="237"/>
      <c r="AJ571" s="237"/>
      <c r="AK571" s="236"/>
      <c r="AL571" s="236"/>
      <c r="AM571" s="237"/>
      <c r="AN571" s="237"/>
      <c r="AO571" s="237"/>
      <c r="AP571" s="236"/>
      <c r="AQ571" s="236"/>
      <c r="AR571" s="236"/>
      <c r="AS571" s="236"/>
      <c r="AT571" s="236"/>
      <c r="AU571" s="236"/>
      <c r="AV571" s="236"/>
      <c r="AW571" s="236"/>
      <c r="AX571" s="236"/>
      <c r="AY571" s="236"/>
      <c r="AZ571" s="236"/>
      <c r="BA571" s="236" t="s">
        <v>177</v>
      </c>
    </row>
    <row r="572" spans="1:60" s="192" customFormat="1" ht="51" hidden="1" x14ac:dyDescent="0.2">
      <c r="A572" s="236" t="s">
        <v>190</v>
      </c>
      <c r="B572" s="236" t="s">
        <v>280</v>
      </c>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7"/>
      <c r="Z572" s="237"/>
      <c r="AA572" s="236"/>
      <c r="AB572" s="236"/>
      <c r="AC572" s="237"/>
      <c r="AD572" s="237"/>
      <c r="AE572" s="237"/>
      <c r="AF572" s="236"/>
      <c r="AG572" s="236"/>
      <c r="AH572" s="237"/>
      <c r="AI572" s="237"/>
      <c r="AJ572" s="237"/>
      <c r="AK572" s="236"/>
      <c r="AL572" s="236"/>
      <c r="AM572" s="237"/>
      <c r="AN572" s="237"/>
      <c r="AO572" s="237"/>
      <c r="AP572" s="236"/>
      <c r="AQ572" s="236"/>
      <c r="AR572" s="236"/>
      <c r="AS572" s="236"/>
      <c r="AT572" s="236"/>
      <c r="AU572" s="236"/>
      <c r="AV572" s="236"/>
      <c r="AW572" s="236"/>
      <c r="AX572" s="236"/>
      <c r="AY572" s="236"/>
      <c r="AZ572" s="236"/>
      <c r="BA572" s="236" t="s">
        <v>178</v>
      </c>
    </row>
    <row r="573" spans="1:60" s="192" customFormat="1" ht="63.75" hidden="1" x14ac:dyDescent="0.2">
      <c r="A573" s="236" t="s">
        <v>189</v>
      </c>
      <c r="B573" s="236" t="s">
        <v>555</v>
      </c>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7"/>
      <c r="Z573" s="237"/>
      <c r="AA573" s="236"/>
      <c r="AB573" s="236"/>
      <c r="AC573" s="237"/>
      <c r="AD573" s="237"/>
      <c r="AE573" s="237"/>
      <c r="AF573" s="236"/>
      <c r="AG573" s="236"/>
      <c r="AH573" s="237"/>
      <c r="AI573" s="237"/>
      <c r="AJ573" s="237"/>
      <c r="AK573" s="236"/>
      <c r="AL573" s="236"/>
      <c r="AM573" s="237"/>
      <c r="AN573" s="237"/>
      <c r="AO573" s="237"/>
      <c r="AP573" s="236"/>
      <c r="AQ573" s="236"/>
      <c r="AR573" s="236"/>
      <c r="AS573" s="236"/>
      <c r="AT573" s="236"/>
      <c r="AU573" s="236"/>
      <c r="AV573" s="236"/>
      <c r="AW573" s="236"/>
      <c r="AX573" s="236"/>
      <c r="AY573" s="236"/>
      <c r="AZ573" s="236"/>
      <c r="BA573" s="236" t="s">
        <v>532</v>
      </c>
    </row>
    <row r="574" spans="1:60" s="192" customFormat="1" ht="51" hidden="1" x14ac:dyDescent="0.2">
      <c r="A574" s="236" t="s">
        <v>186</v>
      </c>
      <c r="B574" s="236" t="s">
        <v>556</v>
      </c>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7"/>
      <c r="Z574" s="237"/>
      <c r="AA574" s="236"/>
      <c r="AB574" s="236"/>
      <c r="AC574" s="237"/>
      <c r="AD574" s="237"/>
      <c r="AE574" s="237"/>
      <c r="AF574" s="236"/>
      <c r="AG574" s="236"/>
      <c r="AH574" s="237"/>
      <c r="AI574" s="237"/>
      <c r="AJ574" s="237"/>
      <c r="AK574" s="236"/>
      <c r="AL574" s="236"/>
      <c r="AM574" s="237"/>
      <c r="AN574" s="237"/>
      <c r="AO574" s="237"/>
      <c r="AP574" s="236"/>
      <c r="AQ574" s="236"/>
      <c r="AR574" s="236"/>
      <c r="AS574" s="236"/>
      <c r="AT574" s="236"/>
      <c r="AU574" s="236"/>
      <c r="AV574" s="236"/>
      <c r="AW574" s="236"/>
      <c r="AX574" s="236"/>
      <c r="AY574" s="236"/>
      <c r="AZ574" s="236"/>
      <c r="BA574" s="236" t="s">
        <v>533</v>
      </c>
    </row>
    <row r="575" spans="1:60" s="192" customFormat="1" ht="38.25" hidden="1" x14ac:dyDescent="0.2">
      <c r="A575" s="236" t="s">
        <v>187</v>
      </c>
      <c r="B575" s="236" t="s">
        <v>456</v>
      </c>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7"/>
      <c r="Z575" s="237"/>
      <c r="AA575" s="236"/>
      <c r="AB575" s="236"/>
      <c r="AC575" s="237"/>
      <c r="AD575" s="237"/>
      <c r="AE575" s="237"/>
      <c r="AF575" s="236"/>
      <c r="AG575" s="236"/>
      <c r="AH575" s="237"/>
      <c r="AI575" s="237"/>
      <c r="AJ575" s="237"/>
      <c r="AK575" s="236"/>
      <c r="AL575" s="236"/>
      <c r="AM575" s="237"/>
      <c r="AN575" s="237"/>
      <c r="AO575" s="237"/>
      <c r="AP575" s="236"/>
      <c r="AQ575" s="236"/>
      <c r="AR575" s="236"/>
      <c r="AS575" s="236"/>
      <c r="AT575" s="236"/>
      <c r="AU575" s="236"/>
      <c r="AV575" s="236"/>
      <c r="AW575" s="236"/>
      <c r="AX575" s="236"/>
      <c r="AY575" s="236"/>
      <c r="AZ575" s="236"/>
      <c r="BA575" s="236" t="s">
        <v>534</v>
      </c>
    </row>
    <row r="576" spans="1:60" s="192" customFormat="1" ht="51" hidden="1" x14ac:dyDescent="0.2">
      <c r="A576" s="236" t="s">
        <v>188</v>
      </c>
      <c r="B576" s="236" t="s">
        <v>457</v>
      </c>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7"/>
      <c r="Z576" s="237"/>
      <c r="AA576" s="236"/>
      <c r="AB576" s="236"/>
      <c r="AC576" s="237"/>
      <c r="AD576" s="237"/>
      <c r="AE576" s="237"/>
      <c r="AF576" s="236"/>
      <c r="AG576" s="236"/>
      <c r="AH576" s="237"/>
      <c r="AI576" s="237"/>
      <c r="AJ576" s="237"/>
      <c r="AK576" s="236"/>
      <c r="AL576" s="236"/>
      <c r="AM576" s="237"/>
      <c r="AN576" s="237"/>
      <c r="AO576" s="237"/>
      <c r="AP576" s="236"/>
      <c r="AQ576" s="236"/>
      <c r="AR576" s="236"/>
      <c r="AS576" s="236"/>
      <c r="AT576" s="236"/>
      <c r="AU576" s="236"/>
      <c r="AV576" s="236"/>
      <c r="AW576" s="236"/>
      <c r="AX576" s="236"/>
      <c r="AY576" s="236"/>
      <c r="AZ576" s="236"/>
      <c r="BA576" s="236"/>
    </row>
    <row r="577" spans="1:53" s="192" customFormat="1" ht="51" hidden="1" x14ac:dyDescent="0.2">
      <c r="A577" s="236" t="s">
        <v>183</v>
      </c>
      <c r="B577" s="236" t="s">
        <v>458</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237"/>
      <c r="AA577" s="236"/>
      <c r="AB577" s="236"/>
      <c r="AC577" s="237"/>
      <c r="AD577" s="237"/>
      <c r="AE577" s="237"/>
      <c r="AF577" s="236"/>
      <c r="AG577" s="236"/>
      <c r="AH577" s="237"/>
      <c r="AI577" s="237"/>
      <c r="AJ577" s="237"/>
      <c r="AK577" s="236"/>
      <c r="AL577" s="236"/>
      <c r="AM577" s="237"/>
      <c r="AN577" s="237"/>
      <c r="AO577" s="237"/>
      <c r="AP577" s="236"/>
      <c r="AQ577" s="236"/>
      <c r="AR577" s="236"/>
      <c r="AS577" s="236"/>
      <c r="AT577" s="236"/>
      <c r="AU577" s="236"/>
      <c r="AV577" s="236"/>
      <c r="AW577" s="236"/>
      <c r="AX577" s="236"/>
      <c r="AY577" s="236"/>
      <c r="AZ577" s="236"/>
      <c r="BA577" s="236"/>
    </row>
    <row r="578" spans="1:53" s="192" customFormat="1" ht="51" hidden="1" x14ac:dyDescent="0.2">
      <c r="A578" s="236" t="s">
        <v>425</v>
      </c>
      <c r="B578" s="236" t="s">
        <v>550</v>
      </c>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7"/>
      <c r="Z578" s="237"/>
      <c r="AA578" s="236"/>
      <c r="AB578" s="236"/>
      <c r="AC578" s="237"/>
      <c r="AD578" s="237"/>
      <c r="AE578" s="237"/>
      <c r="AF578" s="236"/>
      <c r="AG578" s="236"/>
      <c r="AH578" s="237"/>
      <c r="AI578" s="237"/>
      <c r="AJ578" s="237"/>
      <c r="AK578" s="236"/>
      <c r="AL578" s="236"/>
      <c r="AM578" s="237"/>
      <c r="AN578" s="237"/>
      <c r="AO578" s="237"/>
      <c r="AP578" s="236"/>
      <c r="AQ578" s="236"/>
      <c r="AR578" s="236"/>
      <c r="AS578" s="236"/>
      <c r="AT578" s="236"/>
      <c r="AU578" s="236"/>
      <c r="AV578" s="236"/>
      <c r="AW578" s="236"/>
      <c r="AX578" s="236"/>
      <c r="AY578" s="236"/>
      <c r="AZ578" s="236"/>
      <c r="BA578" s="236"/>
    </row>
    <row r="579" spans="1:53" s="192" customFormat="1" ht="38.25" hidden="1" x14ac:dyDescent="0.2">
      <c r="A579" s="236" t="s">
        <v>552</v>
      </c>
      <c r="B579" s="236" t="s">
        <v>459</v>
      </c>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7"/>
      <c r="Z579" s="237"/>
      <c r="AA579" s="236"/>
      <c r="AB579" s="236"/>
      <c r="AC579" s="237"/>
      <c r="AD579" s="237"/>
      <c r="AE579" s="237"/>
      <c r="AF579" s="236"/>
      <c r="AG579" s="236"/>
      <c r="AH579" s="237"/>
      <c r="AI579" s="237"/>
      <c r="AJ579" s="237"/>
      <c r="AK579" s="236"/>
      <c r="AL579" s="236"/>
      <c r="AM579" s="237"/>
      <c r="AN579" s="237"/>
      <c r="AO579" s="237"/>
      <c r="AP579" s="236"/>
      <c r="AQ579" s="236"/>
      <c r="AR579" s="236"/>
      <c r="AS579" s="236"/>
      <c r="AT579" s="236"/>
      <c r="AU579" s="236"/>
      <c r="AV579" s="236"/>
      <c r="AW579" s="236"/>
      <c r="AX579" s="236"/>
      <c r="AY579" s="236"/>
      <c r="AZ579" s="236"/>
      <c r="BA579" s="236"/>
    </row>
    <row r="580" spans="1:53" s="192" customFormat="1" ht="38.25" hidden="1" x14ac:dyDescent="0.2">
      <c r="A580" s="236" t="s">
        <v>184</v>
      </c>
      <c r="B580" s="236" t="s">
        <v>281</v>
      </c>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7"/>
      <c r="Z580" s="237"/>
      <c r="AA580" s="236"/>
      <c r="AB580" s="236"/>
      <c r="AC580" s="237"/>
      <c r="AD580" s="237"/>
      <c r="AE580" s="237"/>
      <c r="AF580" s="236"/>
      <c r="AG580" s="236"/>
      <c r="AH580" s="237"/>
      <c r="AI580" s="237"/>
      <c r="AJ580" s="237"/>
      <c r="AK580" s="236"/>
      <c r="AL580" s="236"/>
      <c r="AM580" s="237"/>
      <c r="AN580" s="237"/>
      <c r="AO580" s="237"/>
      <c r="AP580" s="236"/>
      <c r="AQ580" s="236"/>
      <c r="AR580" s="236"/>
      <c r="AS580" s="236"/>
      <c r="AT580" s="236"/>
      <c r="AU580" s="236"/>
      <c r="AV580" s="236"/>
      <c r="AW580" s="236"/>
      <c r="AX580" s="236"/>
      <c r="AY580" s="236"/>
      <c r="AZ580" s="236"/>
      <c r="BA580" s="236"/>
    </row>
    <row r="581" spans="1:53" s="192" customFormat="1" ht="38.25" hidden="1" x14ac:dyDescent="0.2">
      <c r="A581" s="236" t="s">
        <v>185</v>
      </c>
      <c r="B581" s="236" t="s">
        <v>553</v>
      </c>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7"/>
      <c r="Z581" s="237"/>
      <c r="AA581" s="236"/>
      <c r="AB581" s="236"/>
      <c r="AC581" s="237"/>
      <c r="AD581" s="237"/>
      <c r="AE581" s="237"/>
      <c r="AF581" s="236"/>
      <c r="AG581" s="236"/>
      <c r="AH581" s="237"/>
      <c r="AI581" s="237"/>
      <c r="AJ581" s="237"/>
      <c r="AK581" s="236"/>
      <c r="AL581" s="236"/>
      <c r="AM581" s="237"/>
      <c r="AN581" s="237"/>
      <c r="AO581" s="237"/>
      <c r="AP581" s="236"/>
      <c r="AQ581" s="236"/>
      <c r="AR581" s="236"/>
      <c r="AS581" s="236"/>
      <c r="AT581" s="236"/>
      <c r="AU581" s="236"/>
      <c r="AV581" s="236"/>
      <c r="AW581" s="236"/>
      <c r="AX581" s="236"/>
      <c r="AY581" s="236"/>
      <c r="AZ581" s="236"/>
      <c r="BA581" s="236"/>
    </row>
    <row r="582" spans="1:53" s="192" customFormat="1" ht="51" hidden="1" x14ac:dyDescent="0.2">
      <c r="A582" s="236" t="s">
        <v>180</v>
      </c>
      <c r="B582" s="236" t="s">
        <v>244</v>
      </c>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7"/>
      <c r="Z582" s="237"/>
      <c r="AA582" s="236"/>
      <c r="AB582" s="236"/>
      <c r="AC582" s="237"/>
      <c r="AD582" s="237"/>
      <c r="AE582" s="237"/>
      <c r="AF582" s="236"/>
      <c r="AG582" s="236"/>
      <c r="AH582" s="237"/>
      <c r="AI582" s="237"/>
      <c r="AJ582" s="237"/>
      <c r="AK582" s="236"/>
      <c r="AL582" s="236"/>
      <c r="AM582" s="237"/>
      <c r="AN582" s="237"/>
      <c r="AO582" s="237"/>
      <c r="AP582" s="236"/>
      <c r="AQ582" s="236"/>
      <c r="AR582" s="236"/>
      <c r="AS582" s="236"/>
      <c r="AT582" s="236"/>
      <c r="AU582" s="236"/>
      <c r="AV582" s="236"/>
      <c r="AW582" s="236"/>
      <c r="AX582" s="236"/>
      <c r="AY582" s="236"/>
      <c r="AZ582" s="236"/>
      <c r="BA582" s="236"/>
    </row>
    <row r="583" spans="1:53" s="192" customFormat="1" ht="51" hidden="1" x14ac:dyDescent="0.2">
      <c r="A583" s="236" t="s">
        <v>451</v>
      </c>
      <c r="B583" s="236" t="s">
        <v>245</v>
      </c>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7"/>
      <c r="Z583" s="237"/>
      <c r="AA583" s="236"/>
      <c r="AB583" s="236"/>
      <c r="AC583" s="237"/>
      <c r="AD583" s="237"/>
      <c r="AE583" s="237"/>
      <c r="AF583" s="236"/>
      <c r="AG583" s="236"/>
      <c r="AH583" s="237"/>
      <c r="AI583" s="237"/>
      <c r="AJ583" s="237"/>
      <c r="AK583" s="236"/>
      <c r="AL583" s="236"/>
      <c r="AM583" s="237"/>
      <c r="AN583" s="237"/>
      <c r="AO583" s="237"/>
      <c r="AP583" s="236"/>
      <c r="AQ583" s="236"/>
      <c r="AR583" s="236"/>
      <c r="AS583" s="236"/>
      <c r="AT583" s="236"/>
      <c r="AU583" s="236"/>
      <c r="AV583" s="236"/>
      <c r="AW583" s="236"/>
      <c r="AX583" s="236"/>
      <c r="AY583" s="236"/>
      <c r="AZ583" s="236"/>
      <c r="BA583" s="236"/>
    </row>
    <row r="584" spans="1:53" s="192" customFormat="1" ht="89.25" hidden="1" x14ac:dyDescent="0.2">
      <c r="A584" s="236" t="s">
        <v>452</v>
      </c>
      <c r="B584" s="236" t="s">
        <v>170</v>
      </c>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7"/>
      <c r="Z584" s="237"/>
      <c r="AA584" s="236"/>
      <c r="AB584" s="236"/>
      <c r="AC584" s="237"/>
      <c r="AD584" s="237"/>
      <c r="AE584" s="237"/>
      <c r="AF584" s="236"/>
      <c r="AG584" s="236"/>
      <c r="AH584" s="237"/>
      <c r="AI584" s="237"/>
      <c r="AJ584" s="237"/>
      <c r="AK584" s="236"/>
      <c r="AL584" s="236"/>
      <c r="AM584" s="237"/>
      <c r="AN584" s="237"/>
      <c r="AO584" s="237"/>
      <c r="AP584" s="236"/>
      <c r="AQ584" s="236"/>
      <c r="AR584" s="236"/>
      <c r="AS584" s="236"/>
      <c r="AT584" s="236"/>
      <c r="AU584" s="236"/>
      <c r="AV584" s="236"/>
      <c r="AW584" s="236"/>
      <c r="AX584" s="236"/>
      <c r="AY584" s="236"/>
      <c r="AZ584" s="236"/>
      <c r="BA584" s="236"/>
    </row>
    <row r="585" spans="1:53" s="192" customFormat="1" ht="25.5" hidden="1" x14ac:dyDescent="0.2">
      <c r="A585" s="236" t="s">
        <v>179</v>
      </c>
      <c r="B585" s="236" t="s">
        <v>405</v>
      </c>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7"/>
      <c r="Z585" s="237"/>
      <c r="AA585" s="236"/>
      <c r="AB585" s="236"/>
      <c r="AC585" s="237"/>
      <c r="AD585" s="237"/>
      <c r="AE585" s="237"/>
      <c r="AF585" s="236"/>
      <c r="AG585" s="236"/>
      <c r="AH585" s="237"/>
      <c r="AI585" s="237"/>
      <c r="AJ585" s="237"/>
      <c r="AK585" s="236"/>
      <c r="AL585" s="236"/>
      <c r="AM585" s="237"/>
      <c r="AN585" s="237"/>
      <c r="AO585" s="237"/>
      <c r="AP585" s="236"/>
      <c r="AQ585" s="236"/>
      <c r="AR585" s="236"/>
      <c r="AS585" s="236"/>
      <c r="AT585" s="236"/>
      <c r="AU585" s="236"/>
      <c r="AV585" s="236"/>
      <c r="AW585" s="236"/>
      <c r="AX585" s="236"/>
      <c r="AY585" s="236"/>
      <c r="AZ585" s="236"/>
      <c r="BA585" s="236"/>
    </row>
    <row r="586" spans="1:53" s="192" customFormat="1" ht="25.5" hidden="1" x14ac:dyDescent="0.2">
      <c r="A586" s="236" t="s">
        <v>159</v>
      </c>
      <c r="B586" s="236" t="s">
        <v>169</v>
      </c>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7"/>
      <c r="Z586" s="237"/>
      <c r="AA586" s="236"/>
      <c r="AB586" s="236"/>
      <c r="AC586" s="237"/>
      <c r="AD586" s="237"/>
      <c r="AE586" s="237"/>
      <c r="AF586" s="236"/>
      <c r="AG586" s="236"/>
      <c r="AH586" s="237"/>
      <c r="AI586" s="237"/>
      <c r="AJ586" s="237"/>
      <c r="AK586" s="236"/>
      <c r="AL586" s="236"/>
      <c r="AM586" s="237"/>
      <c r="AN586" s="237"/>
      <c r="AO586" s="237"/>
      <c r="AP586" s="236"/>
      <c r="AQ586" s="236"/>
      <c r="AR586" s="236"/>
      <c r="AS586" s="236"/>
      <c r="AT586" s="236"/>
      <c r="AU586" s="236"/>
      <c r="AV586" s="236"/>
      <c r="AW586" s="236"/>
      <c r="AX586" s="236"/>
      <c r="AY586" s="236"/>
      <c r="AZ586" s="236"/>
      <c r="BA586" s="236"/>
    </row>
    <row r="587" spans="1:53" s="192" customFormat="1" ht="25.5" hidden="1" x14ac:dyDescent="0.2">
      <c r="A587" s="236" t="s">
        <v>160</v>
      </c>
      <c r="B587" s="236" t="s">
        <v>243</v>
      </c>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7"/>
      <c r="Z587" s="237"/>
      <c r="AA587" s="236"/>
      <c r="AB587" s="236"/>
      <c r="AC587" s="237"/>
      <c r="AD587" s="237"/>
      <c r="AE587" s="237"/>
      <c r="AF587" s="236"/>
      <c r="AG587" s="236"/>
      <c r="AH587" s="237"/>
      <c r="AI587" s="237"/>
      <c r="AJ587" s="237"/>
      <c r="AK587" s="236"/>
      <c r="AL587" s="236"/>
      <c r="AM587" s="237"/>
      <c r="AN587" s="237"/>
      <c r="AO587" s="237"/>
      <c r="AP587" s="236"/>
      <c r="AQ587" s="236"/>
      <c r="AR587" s="236"/>
      <c r="AS587" s="236"/>
      <c r="AT587" s="236"/>
      <c r="AU587" s="236"/>
      <c r="AV587" s="236"/>
      <c r="AW587" s="236"/>
      <c r="AX587" s="236"/>
      <c r="AY587" s="236"/>
      <c r="AZ587" s="236"/>
      <c r="BA587" s="236"/>
    </row>
    <row r="588" spans="1:53" s="192" customFormat="1" ht="25.5" hidden="1" x14ac:dyDescent="0.2">
      <c r="A588" s="236" t="s">
        <v>158</v>
      </c>
      <c r="B588" s="236" t="s">
        <v>243</v>
      </c>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7"/>
      <c r="Z588" s="237"/>
      <c r="AA588" s="236"/>
      <c r="AB588" s="236"/>
      <c r="AC588" s="237"/>
      <c r="AD588" s="237"/>
      <c r="AE588" s="237"/>
      <c r="AF588" s="236"/>
      <c r="AG588" s="236"/>
      <c r="AH588" s="237"/>
      <c r="AI588" s="237"/>
      <c r="AJ588" s="237"/>
      <c r="AK588" s="236"/>
      <c r="AL588" s="236"/>
      <c r="AM588" s="237"/>
      <c r="AN588" s="237"/>
      <c r="AO588" s="237"/>
      <c r="AP588" s="236"/>
      <c r="AQ588" s="236"/>
      <c r="AR588" s="236"/>
      <c r="AS588" s="236"/>
      <c r="AT588" s="236"/>
      <c r="AU588" s="236"/>
      <c r="AV588" s="236"/>
      <c r="AW588" s="236"/>
      <c r="AX588" s="236"/>
      <c r="AY588" s="236"/>
      <c r="AZ588" s="236"/>
      <c r="BA588" s="236"/>
    </row>
    <row r="589" spans="1:53" s="192" customFormat="1" ht="63.75" hidden="1" x14ac:dyDescent="0.2">
      <c r="A589" s="236" t="s">
        <v>453</v>
      </c>
      <c r="B589" s="236" t="s">
        <v>172</v>
      </c>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7"/>
      <c r="Z589" s="237"/>
      <c r="AA589" s="236"/>
      <c r="AB589" s="236"/>
      <c r="AC589" s="237"/>
      <c r="AD589" s="237"/>
      <c r="AE589" s="237"/>
      <c r="AF589" s="236"/>
      <c r="AG589" s="236"/>
      <c r="AH589" s="237"/>
      <c r="AI589" s="237"/>
      <c r="AJ589" s="237"/>
      <c r="AK589" s="236"/>
      <c r="AL589" s="236"/>
      <c r="AM589" s="237"/>
      <c r="AN589" s="237"/>
      <c r="AO589" s="237"/>
      <c r="AP589" s="236"/>
      <c r="AQ589" s="236"/>
      <c r="AR589" s="236"/>
      <c r="AS589" s="236"/>
      <c r="AT589" s="236"/>
      <c r="AU589" s="236"/>
      <c r="AV589" s="236"/>
      <c r="AW589" s="236"/>
      <c r="AX589" s="236"/>
      <c r="AY589" s="236"/>
      <c r="AZ589" s="236"/>
      <c r="BA589" s="236"/>
    </row>
    <row r="590" spans="1:53" s="192" customFormat="1" ht="38.25" hidden="1" x14ac:dyDescent="0.2">
      <c r="A590" s="236" t="s">
        <v>176</v>
      </c>
      <c r="B590" s="236" t="s">
        <v>460</v>
      </c>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7"/>
      <c r="Z590" s="237"/>
      <c r="AA590" s="236"/>
      <c r="AB590" s="236"/>
      <c r="AC590" s="237"/>
      <c r="AD590" s="237"/>
      <c r="AE590" s="237"/>
      <c r="AF590" s="236"/>
      <c r="AG590" s="236"/>
      <c r="AH590" s="237"/>
      <c r="AI590" s="237"/>
      <c r="AJ590" s="237"/>
      <c r="AK590" s="236"/>
      <c r="AL590" s="236"/>
      <c r="AM590" s="237"/>
      <c r="AN590" s="237"/>
      <c r="AO590" s="237"/>
      <c r="AP590" s="236"/>
      <c r="AQ590" s="236"/>
      <c r="AR590" s="236"/>
      <c r="AS590" s="236"/>
      <c r="AT590" s="236"/>
      <c r="AU590" s="236"/>
      <c r="AV590" s="236"/>
      <c r="AW590" s="236"/>
      <c r="AX590" s="236"/>
      <c r="AY590" s="236"/>
      <c r="AZ590" s="236"/>
      <c r="BA590" s="236"/>
    </row>
    <row r="591" spans="1:53" s="192" customFormat="1" ht="25.5" hidden="1" x14ac:dyDescent="0.2">
      <c r="A591" s="236" t="s">
        <v>177</v>
      </c>
      <c r="B591" s="236" t="s">
        <v>169</v>
      </c>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7"/>
      <c r="Z591" s="237"/>
      <c r="AA591" s="236"/>
      <c r="AB591" s="236"/>
      <c r="AC591" s="237"/>
      <c r="AD591" s="237"/>
      <c r="AE591" s="237"/>
      <c r="AF591" s="236"/>
      <c r="AG591" s="236"/>
      <c r="AH591" s="237"/>
      <c r="AI591" s="237"/>
      <c r="AJ591" s="237"/>
      <c r="AK591" s="236"/>
      <c r="AL591" s="236"/>
      <c r="AM591" s="237"/>
      <c r="AN591" s="237"/>
      <c r="AO591" s="237"/>
      <c r="AP591" s="236"/>
      <c r="AQ591" s="236"/>
      <c r="AR591" s="236"/>
      <c r="AS591" s="236"/>
      <c r="AT591" s="236"/>
      <c r="AU591" s="236"/>
      <c r="AV591" s="236"/>
      <c r="AW591" s="236"/>
      <c r="AX591" s="236"/>
      <c r="AY591" s="236"/>
      <c r="AZ591" s="236"/>
      <c r="BA591" s="236"/>
    </row>
    <row r="592" spans="1:53" s="192" customFormat="1" ht="38.25" hidden="1" x14ac:dyDescent="0.2">
      <c r="A592" s="236" t="s">
        <v>178</v>
      </c>
      <c r="B592" s="236" t="s">
        <v>174</v>
      </c>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7"/>
      <c r="Z592" s="237"/>
      <c r="AA592" s="236"/>
      <c r="AB592" s="236"/>
      <c r="AC592" s="237"/>
      <c r="AD592" s="237"/>
      <c r="AE592" s="237"/>
      <c r="AF592" s="236"/>
      <c r="AG592" s="236"/>
      <c r="AH592" s="237"/>
      <c r="AI592" s="237"/>
      <c r="AJ592" s="237"/>
      <c r="AK592" s="236"/>
      <c r="AL592" s="236"/>
      <c r="AM592" s="237"/>
      <c r="AN592" s="237"/>
      <c r="AO592" s="237"/>
      <c r="AP592" s="236"/>
      <c r="AQ592" s="236"/>
      <c r="AR592" s="236"/>
      <c r="AS592" s="236"/>
      <c r="AT592" s="236"/>
      <c r="AU592" s="236"/>
      <c r="AV592" s="236"/>
      <c r="AW592" s="236"/>
      <c r="AX592" s="236"/>
      <c r="AY592" s="236"/>
      <c r="AZ592" s="236"/>
      <c r="BA592" s="236"/>
    </row>
    <row r="593" spans="1:53" s="192" customFormat="1" ht="63.75" hidden="1" x14ac:dyDescent="0.2">
      <c r="A593" s="236" t="s">
        <v>532</v>
      </c>
      <c r="B593" s="236" t="s">
        <v>156</v>
      </c>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7"/>
      <c r="Z593" s="237"/>
      <c r="AA593" s="236"/>
      <c r="AB593" s="236"/>
      <c r="AC593" s="237"/>
      <c r="AD593" s="237"/>
      <c r="AE593" s="237"/>
      <c r="AF593" s="236"/>
      <c r="AG593" s="236"/>
      <c r="AH593" s="237"/>
      <c r="AI593" s="237"/>
      <c r="AJ593" s="237"/>
      <c r="AK593" s="236"/>
      <c r="AL593" s="236"/>
      <c r="AM593" s="237"/>
      <c r="AN593" s="237"/>
      <c r="AO593" s="237"/>
      <c r="AP593" s="236"/>
      <c r="AQ593" s="236"/>
      <c r="AR593" s="236"/>
      <c r="AS593" s="236"/>
      <c r="AT593" s="236"/>
      <c r="AU593" s="236"/>
      <c r="AV593" s="236"/>
      <c r="AW593" s="236"/>
      <c r="AX593" s="236"/>
      <c r="AY593" s="236"/>
      <c r="AZ593" s="236"/>
      <c r="BA593" s="236"/>
    </row>
    <row r="594" spans="1:53" s="192" customFormat="1" ht="89.25" hidden="1" x14ac:dyDescent="0.2">
      <c r="A594" s="236" t="s">
        <v>537</v>
      </c>
      <c r="B594" s="236" t="s">
        <v>535</v>
      </c>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7"/>
      <c r="Z594" s="237"/>
      <c r="AA594" s="236"/>
      <c r="AB594" s="236"/>
      <c r="AC594" s="237"/>
      <c r="AD594" s="237"/>
      <c r="AE594" s="237"/>
      <c r="AF594" s="236"/>
      <c r="AG594" s="236"/>
      <c r="AH594" s="237"/>
      <c r="AI594" s="237"/>
      <c r="AJ594" s="237"/>
      <c r="AK594" s="236"/>
      <c r="AL594" s="236"/>
      <c r="AM594" s="237"/>
      <c r="AN594" s="237"/>
      <c r="AO594" s="237"/>
      <c r="AP594" s="236"/>
      <c r="AQ594" s="236"/>
      <c r="AR594" s="236"/>
      <c r="AS594" s="236"/>
      <c r="AT594" s="236"/>
      <c r="AU594" s="236"/>
      <c r="AV594" s="236"/>
      <c r="AW594" s="236"/>
      <c r="AX594" s="236"/>
      <c r="AY594" s="236"/>
      <c r="AZ594" s="236"/>
      <c r="BA594" s="236"/>
    </row>
    <row r="595" spans="1:53" s="192" customFormat="1" ht="76.5" hidden="1" x14ac:dyDescent="0.2">
      <c r="A595" s="236" t="s">
        <v>538</v>
      </c>
      <c r="B595" s="236" t="s">
        <v>536</v>
      </c>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7"/>
      <c r="Z595" s="237"/>
      <c r="AA595" s="236"/>
      <c r="AB595" s="236"/>
      <c r="AC595" s="237"/>
      <c r="AD595" s="237"/>
      <c r="AE595" s="237"/>
      <c r="AF595" s="236"/>
      <c r="AG595" s="236"/>
      <c r="AH595" s="237"/>
      <c r="AI595" s="237"/>
      <c r="AJ595" s="237"/>
      <c r="AK595" s="236"/>
      <c r="AL595" s="236"/>
      <c r="AM595" s="237"/>
      <c r="AN595" s="237"/>
      <c r="AO595" s="237"/>
      <c r="AP595" s="236"/>
      <c r="AQ595" s="236"/>
      <c r="AR595" s="236"/>
      <c r="AS595" s="236"/>
      <c r="AT595" s="236"/>
      <c r="AU595" s="236"/>
      <c r="AV595" s="236"/>
      <c r="AW595" s="236"/>
      <c r="AX595" s="236"/>
      <c r="AY595" s="236"/>
      <c r="AZ595" s="236"/>
      <c r="BA595" s="236"/>
    </row>
    <row r="596" spans="1:53" s="192" customFormat="1" ht="63.75" hidden="1" x14ac:dyDescent="0.2">
      <c r="A596" s="236" t="s">
        <v>257</v>
      </c>
      <c r="B596" s="236" t="s">
        <v>256</v>
      </c>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7"/>
      <c r="Z596" s="237"/>
      <c r="AA596" s="236"/>
      <c r="AB596" s="236"/>
      <c r="AC596" s="237"/>
      <c r="AD596" s="237"/>
      <c r="AE596" s="237"/>
      <c r="AF596" s="236"/>
      <c r="AG596" s="236"/>
      <c r="AH596" s="237"/>
      <c r="AI596" s="237"/>
      <c r="AJ596" s="237"/>
      <c r="AK596" s="236"/>
      <c r="AL596" s="236"/>
      <c r="AM596" s="237"/>
      <c r="AN596" s="237"/>
      <c r="AO596" s="237"/>
      <c r="AP596" s="236"/>
      <c r="AQ596" s="236"/>
      <c r="AR596" s="236"/>
      <c r="AS596" s="236"/>
      <c r="AT596" s="236"/>
      <c r="AU596" s="236"/>
      <c r="AV596" s="236"/>
      <c r="AW596" s="236"/>
      <c r="AX596" s="236"/>
      <c r="AY596" s="236"/>
      <c r="AZ596" s="236"/>
      <c r="BA596" s="236"/>
    </row>
    <row r="597" spans="1:53" s="192" customFormat="1" ht="51" hidden="1" x14ac:dyDescent="0.2">
      <c r="A597" s="236" t="s">
        <v>249</v>
      </c>
      <c r="B597" s="236" t="s">
        <v>247</v>
      </c>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7"/>
      <c r="Z597" s="237"/>
      <c r="AA597" s="236"/>
      <c r="AB597" s="236"/>
      <c r="AC597" s="237"/>
      <c r="AD597" s="237"/>
      <c r="AE597" s="237"/>
      <c r="AF597" s="236"/>
      <c r="AG597" s="236"/>
      <c r="AH597" s="237"/>
      <c r="AI597" s="237"/>
      <c r="AJ597" s="237"/>
      <c r="AK597" s="236"/>
      <c r="AL597" s="236"/>
      <c r="AM597" s="237"/>
      <c r="AN597" s="237"/>
      <c r="AO597" s="237"/>
      <c r="AP597" s="236"/>
      <c r="AQ597" s="236"/>
      <c r="AR597" s="236"/>
      <c r="AS597" s="236"/>
      <c r="AT597" s="236"/>
      <c r="AU597" s="236"/>
      <c r="AV597" s="236"/>
      <c r="AW597" s="236"/>
      <c r="AX597" s="236"/>
      <c r="AY597" s="236"/>
      <c r="AZ597" s="236"/>
      <c r="BA597" s="236"/>
    </row>
    <row r="598" spans="1:53" s="192" customFormat="1" ht="76.5" hidden="1" x14ac:dyDescent="0.2">
      <c r="A598" s="236" t="s">
        <v>252</v>
      </c>
      <c r="B598" s="236" t="s">
        <v>253</v>
      </c>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7"/>
      <c r="Z598" s="237"/>
      <c r="AA598" s="236"/>
      <c r="AB598" s="236"/>
      <c r="AC598" s="237"/>
      <c r="AD598" s="237"/>
      <c r="AE598" s="237"/>
      <c r="AF598" s="236"/>
      <c r="AG598" s="236"/>
      <c r="AH598" s="237"/>
      <c r="AI598" s="237"/>
      <c r="AJ598" s="237"/>
      <c r="AK598" s="236"/>
      <c r="AL598" s="236"/>
      <c r="AM598" s="237"/>
      <c r="AN598" s="237"/>
      <c r="AO598" s="237"/>
      <c r="AP598" s="236"/>
      <c r="AQ598" s="236"/>
      <c r="AR598" s="236"/>
      <c r="AS598" s="236"/>
      <c r="AT598" s="236"/>
      <c r="AU598" s="236"/>
      <c r="AV598" s="236"/>
      <c r="AW598" s="236"/>
      <c r="AX598" s="236"/>
      <c r="AY598" s="236"/>
      <c r="AZ598" s="236"/>
      <c r="BA598" s="236"/>
    </row>
    <row r="599" spans="1:53" s="192" customFormat="1" ht="76.5" hidden="1" x14ac:dyDescent="0.2">
      <c r="A599" s="236" t="s">
        <v>250</v>
      </c>
      <c r="B599" s="236" t="s">
        <v>254</v>
      </c>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7"/>
      <c r="Z599" s="237"/>
      <c r="AA599" s="236"/>
      <c r="AB599" s="236"/>
      <c r="AC599" s="237"/>
      <c r="AD599" s="237"/>
      <c r="AE599" s="237"/>
      <c r="AF599" s="236"/>
      <c r="AG599" s="236"/>
      <c r="AH599" s="237"/>
      <c r="AI599" s="237"/>
      <c r="AJ599" s="237"/>
      <c r="AK599" s="236"/>
      <c r="AL599" s="236"/>
      <c r="AM599" s="237"/>
      <c r="AN599" s="237"/>
      <c r="AO599" s="237"/>
      <c r="AP599" s="236"/>
      <c r="AQ599" s="236"/>
      <c r="AR599" s="236"/>
      <c r="AS599" s="236"/>
      <c r="AT599" s="236"/>
      <c r="AU599" s="236"/>
      <c r="AV599" s="236"/>
      <c r="AW599" s="236"/>
      <c r="AX599" s="236"/>
      <c r="AY599" s="236"/>
      <c r="AZ599" s="236"/>
      <c r="BA599" s="236"/>
    </row>
    <row r="600" spans="1:53" s="192" customFormat="1" ht="89.25" hidden="1" x14ac:dyDescent="0.2">
      <c r="A600" s="236" t="s">
        <v>279</v>
      </c>
      <c r="B600" s="236" t="s">
        <v>255</v>
      </c>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7"/>
      <c r="Z600" s="237"/>
      <c r="AA600" s="236"/>
      <c r="AB600" s="236"/>
      <c r="AC600" s="237"/>
      <c r="AD600" s="237"/>
      <c r="AE600" s="237"/>
      <c r="AF600" s="236"/>
      <c r="AG600" s="236"/>
      <c r="AH600" s="237"/>
      <c r="AI600" s="237"/>
      <c r="AJ600" s="237"/>
      <c r="AK600" s="236"/>
      <c r="AL600" s="236"/>
      <c r="AM600" s="237"/>
      <c r="AN600" s="237"/>
      <c r="AO600" s="237"/>
      <c r="AP600" s="236"/>
      <c r="AQ600" s="236"/>
      <c r="AR600" s="236"/>
      <c r="AS600" s="236"/>
      <c r="AT600" s="236"/>
      <c r="AU600" s="236"/>
      <c r="AV600" s="236"/>
      <c r="AW600" s="236"/>
      <c r="AX600" s="236"/>
      <c r="AY600" s="236"/>
      <c r="AZ600" s="236"/>
      <c r="BA600" s="236"/>
    </row>
    <row r="601" spans="1:53" s="192" customFormat="1" ht="51" hidden="1" x14ac:dyDescent="0.2">
      <c r="A601" s="236" t="s">
        <v>248</v>
      </c>
      <c r="B601" s="236" t="s">
        <v>454</v>
      </c>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7"/>
      <c r="Z601" s="237"/>
      <c r="AA601" s="236"/>
      <c r="AB601" s="236"/>
      <c r="AC601" s="237"/>
      <c r="AD601" s="237"/>
      <c r="AE601" s="237"/>
      <c r="AF601" s="236"/>
      <c r="AG601" s="236"/>
      <c r="AH601" s="237"/>
      <c r="AI601" s="237"/>
      <c r="AJ601" s="237"/>
      <c r="AK601" s="236"/>
      <c r="AL601" s="236"/>
      <c r="AM601" s="237"/>
      <c r="AN601" s="237"/>
      <c r="AO601" s="237"/>
      <c r="AP601" s="236"/>
      <c r="AQ601" s="236"/>
      <c r="AR601" s="236"/>
      <c r="AS601" s="236"/>
      <c r="AT601" s="236"/>
      <c r="AU601" s="236"/>
      <c r="AV601" s="236"/>
      <c r="AW601" s="236"/>
      <c r="AX601" s="236"/>
      <c r="AY601" s="236"/>
      <c r="AZ601" s="236"/>
      <c r="BA601" s="236"/>
    </row>
    <row r="602" spans="1:53" s="192" customFormat="1" ht="38.25" hidden="1" x14ac:dyDescent="0.2">
      <c r="A602" s="236" t="s">
        <v>544</v>
      </c>
      <c r="B602" s="236" t="s">
        <v>174</v>
      </c>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7"/>
      <c r="Z602" s="237"/>
      <c r="AA602" s="236"/>
      <c r="AB602" s="236"/>
      <c r="AC602" s="237"/>
      <c r="AD602" s="237"/>
      <c r="AE602" s="237"/>
      <c r="AF602" s="236"/>
      <c r="AG602" s="236"/>
      <c r="AH602" s="237"/>
      <c r="AI602" s="237"/>
      <c r="AJ602" s="237"/>
      <c r="AK602" s="236"/>
      <c r="AL602" s="236"/>
      <c r="AM602" s="237"/>
      <c r="AN602" s="237"/>
      <c r="AO602" s="237"/>
      <c r="AP602" s="236"/>
      <c r="AQ602" s="236"/>
      <c r="AR602" s="236"/>
      <c r="AS602" s="236"/>
      <c r="AT602" s="236"/>
      <c r="AU602" s="236"/>
      <c r="AV602" s="236"/>
      <c r="AW602" s="236"/>
      <c r="AX602" s="236"/>
      <c r="AY602" s="236"/>
      <c r="AZ602" s="236"/>
      <c r="BA602" s="236"/>
    </row>
    <row r="603" spans="1:53" s="192" customFormat="1" ht="89.25" hidden="1" x14ac:dyDescent="0.2">
      <c r="A603" s="236" t="s">
        <v>545</v>
      </c>
      <c r="B603" s="236" t="s">
        <v>437</v>
      </c>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7"/>
      <c r="Z603" s="237"/>
      <c r="AA603" s="236"/>
      <c r="AB603" s="236"/>
      <c r="AC603" s="237"/>
      <c r="AD603" s="237"/>
      <c r="AE603" s="237"/>
      <c r="AF603" s="236"/>
      <c r="AG603" s="236"/>
      <c r="AH603" s="237"/>
      <c r="AI603" s="237"/>
      <c r="AJ603" s="237"/>
      <c r="AK603" s="236"/>
      <c r="AL603" s="236"/>
      <c r="AM603" s="237"/>
      <c r="AN603" s="237"/>
      <c r="AO603" s="237"/>
      <c r="AP603" s="236"/>
      <c r="AQ603" s="236"/>
      <c r="AR603" s="236"/>
      <c r="AS603" s="236"/>
      <c r="AT603" s="236"/>
      <c r="AU603" s="236"/>
      <c r="AV603" s="236"/>
      <c r="AW603" s="236"/>
      <c r="AX603" s="236"/>
      <c r="AY603" s="236"/>
      <c r="AZ603" s="236"/>
      <c r="BA603" s="236"/>
    </row>
    <row r="604" spans="1:53" s="192" customFormat="1" ht="25.5" hidden="1" x14ac:dyDescent="0.2">
      <c r="A604" s="236" t="s">
        <v>546</v>
      </c>
      <c r="B604" s="236" t="s">
        <v>439</v>
      </c>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7"/>
      <c r="Z604" s="237"/>
      <c r="AA604" s="236"/>
      <c r="AB604" s="236"/>
      <c r="AC604" s="237"/>
      <c r="AD604" s="237"/>
      <c r="AE604" s="237"/>
      <c r="AF604" s="236"/>
      <c r="AG604" s="236"/>
      <c r="AH604" s="237"/>
      <c r="AI604" s="237"/>
      <c r="AJ604" s="237"/>
      <c r="AK604" s="236"/>
      <c r="AL604" s="236"/>
      <c r="AM604" s="237"/>
      <c r="AN604" s="237"/>
      <c r="AO604" s="237"/>
      <c r="AP604" s="236"/>
      <c r="AQ604" s="236"/>
      <c r="AR604" s="236"/>
      <c r="AS604" s="236"/>
      <c r="AT604" s="236"/>
      <c r="AU604" s="236"/>
      <c r="AV604" s="236"/>
      <c r="AW604" s="236"/>
      <c r="AX604" s="236"/>
      <c r="AY604" s="236"/>
      <c r="AZ604" s="236"/>
      <c r="BA604" s="236"/>
    </row>
    <row r="605" spans="1:53" s="192" customFormat="1" ht="63.75" hidden="1" x14ac:dyDescent="0.2">
      <c r="A605" s="236" t="s">
        <v>549</v>
      </c>
      <c r="B605" s="236" t="s">
        <v>156</v>
      </c>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7"/>
      <c r="Z605" s="237"/>
      <c r="AA605" s="236"/>
      <c r="AB605" s="236"/>
      <c r="AC605" s="237"/>
      <c r="AD605" s="237"/>
      <c r="AE605" s="237"/>
      <c r="AF605" s="236"/>
      <c r="AG605" s="236"/>
      <c r="AH605" s="237"/>
      <c r="AI605" s="237"/>
      <c r="AJ605" s="237"/>
      <c r="AK605" s="236"/>
      <c r="AL605" s="236"/>
      <c r="AM605" s="237"/>
      <c r="AN605" s="237"/>
      <c r="AO605" s="237"/>
      <c r="AP605" s="236"/>
      <c r="AQ605" s="236"/>
      <c r="AR605" s="236"/>
      <c r="AS605" s="236"/>
      <c r="AT605" s="236"/>
      <c r="AU605" s="236"/>
      <c r="AV605" s="236"/>
      <c r="AW605" s="236"/>
      <c r="AX605" s="236"/>
      <c r="AY605" s="236"/>
      <c r="AZ605" s="236"/>
      <c r="BA605" s="236"/>
    </row>
    <row r="606" spans="1:53" s="192" customFormat="1" ht="102" hidden="1" x14ac:dyDescent="0.2">
      <c r="A606" s="236" t="s">
        <v>547</v>
      </c>
      <c r="B606" s="236" t="s">
        <v>442</v>
      </c>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7"/>
      <c r="Z606" s="237"/>
      <c r="AA606" s="236"/>
      <c r="AB606" s="236"/>
      <c r="AC606" s="237"/>
      <c r="AD606" s="237"/>
      <c r="AE606" s="237"/>
      <c r="AF606" s="236"/>
      <c r="AG606" s="236"/>
      <c r="AH606" s="237"/>
      <c r="AI606" s="237"/>
      <c r="AJ606" s="237"/>
      <c r="AK606" s="236"/>
      <c r="AL606" s="236"/>
      <c r="AM606" s="237"/>
      <c r="AN606" s="237"/>
      <c r="AO606" s="237"/>
      <c r="AP606" s="236"/>
      <c r="AQ606" s="236"/>
      <c r="AR606" s="236"/>
      <c r="AS606" s="236"/>
      <c r="AT606" s="236"/>
      <c r="AU606" s="236"/>
      <c r="AV606" s="236"/>
      <c r="AW606" s="236"/>
      <c r="AX606" s="236"/>
      <c r="AY606" s="236"/>
      <c r="AZ606" s="236"/>
      <c r="BA606" s="236"/>
    </row>
    <row r="607" spans="1:53" s="192" customFormat="1" hidden="1" x14ac:dyDescent="0.2">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7"/>
      <c r="Z607" s="237"/>
      <c r="AA607" s="236"/>
      <c r="AB607" s="236"/>
      <c r="AC607" s="237"/>
      <c r="AD607" s="237"/>
      <c r="AE607" s="237"/>
      <c r="AF607" s="236"/>
      <c r="AG607" s="236"/>
      <c r="AH607" s="237"/>
      <c r="AI607" s="237"/>
      <c r="AJ607" s="237"/>
      <c r="AK607" s="236"/>
      <c r="AL607" s="236"/>
      <c r="AM607" s="237"/>
      <c r="AN607" s="237"/>
      <c r="AO607" s="237"/>
      <c r="AP607" s="236"/>
      <c r="AQ607" s="236"/>
      <c r="AR607" s="236"/>
      <c r="AS607" s="236"/>
      <c r="AT607" s="236"/>
      <c r="AU607" s="236"/>
      <c r="AV607" s="236"/>
      <c r="AW607" s="236"/>
      <c r="AX607" s="236"/>
      <c r="AY607" s="236"/>
      <c r="AZ607" s="236"/>
      <c r="BA607" s="236"/>
    </row>
    <row r="608" spans="1:53" s="192" customFormat="1" hidden="1" x14ac:dyDescent="0.2">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7"/>
      <c r="Z608" s="237"/>
      <c r="AA608" s="236"/>
      <c r="AB608" s="236"/>
      <c r="AC608" s="237"/>
      <c r="AD608" s="237"/>
      <c r="AE608" s="237"/>
      <c r="AF608" s="236"/>
      <c r="AG608" s="236"/>
      <c r="AH608" s="237"/>
      <c r="AI608" s="237"/>
      <c r="AJ608" s="237"/>
      <c r="AK608" s="236"/>
      <c r="AL608" s="236"/>
      <c r="AM608" s="237"/>
      <c r="AN608" s="237"/>
      <c r="AO608" s="237"/>
      <c r="AP608" s="236"/>
      <c r="AQ608" s="236"/>
      <c r="AR608" s="236"/>
      <c r="AS608" s="236"/>
      <c r="AT608" s="236"/>
      <c r="AU608" s="236"/>
      <c r="AV608" s="236"/>
      <c r="AW608" s="236"/>
      <c r="AX608" s="236"/>
      <c r="AY608" s="236"/>
      <c r="AZ608" s="236"/>
      <c r="BA608" s="236"/>
    </row>
    <row r="609" spans="1:53" s="192" customFormat="1" hidden="1" x14ac:dyDescent="0.2">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7"/>
      <c r="Z609" s="237"/>
      <c r="AA609" s="236"/>
      <c r="AB609" s="236"/>
      <c r="AC609" s="237"/>
      <c r="AD609" s="237"/>
      <c r="AE609" s="237"/>
      <c r="AF609" s="236"/>
      <c r="AG609" s="236"/>
      <c r="AH609" s="237"/>
      <c r="AI609" s="237"/>
      <c r="AJ609" s="237"/>
      <c r="AK609" s="236"/>
      <c r="AL609" s="236"/>
      <c r="AM609" s="237"/>
      <c r="AN609" s="237"/>
      <c r="AO609" s="237"/>
      <c r="AP609" s="236"/>
      <c r="AQ609" s="236"/>
      <c r="AR609" s="236"/>
      <c r="AS609" s="236"/>
      <c r="AT609" s="236"/>
      <c r="AU609" s="236"/>
      <c r="AV609" s="236"/>
      <c r="AW609" s="236"/>
      <c r="AX609" s="236"/>
      <c r="AY609" s="236"/>
      <c r="AZ609" s="236"/>
      <c r="BA609" s="236"/>
    </row>
    <row r="610" spans="1:53" s="192" customFormat="1" hidden="1" x14ac:dyDescent="0.2">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7"/>
      <c r="Z610" s="237"/>
      <c r="AA610" s="236"/>
      <c r="AB610" s="236"/>
      <c r="AC610" s="237"/>
      <c r="AD610" s="237"/>
      <c r="AE610" s="237"/>
      <c r="AF610" s="236"/>
      <c r="AG610" s="236"/>
      <c r="AH610" s="237"/>
      <c r="AI610" s="237"/>
      <c r="AJ610" s="237"/>
      <c r="AK610" s="236"/>
      <c r="AL610" s="236"/>
      <c r="AM610" s="237"/>
      <c r="AN610" s="237"/>
      <c r="AO610" s="237"/>
      <c r="AP610" s="236"/>
      <c r="AQ610" s="236"/>
      <c r="AR610" s="236"/>
      <c r="AS610" s="236"/>
      <c r="AT610" s="236"/>
      <c r="AU610" s="236"/>
      <c r="AV610" s="236"/>
      <c r="AW610" s="236"/>
      <c r="AX610" s="236"/>
      <c r="AY610" s="236"/>
      <c r="AZ610" s="236"/>
      <c r="BA610" s="236"/>
    </row>
    <row r="611" spans="1:53" s="192" customFormat="1" hidden="1" x14ac:dyDescent="0.2">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7"/>
      <c r="Z611" s="237"/>
      <c r="AA611" s="236"/>
      <c r="AB611" s="236"/>
      <c r="AC611" s="237"/>
      <c r="AD611" s="237"/>
      <c r="AE611" s="237"/>
      <c r="AF611" s="236"/>
      <c r="AG611" s="236"/>
      <c r="AH611" s="237"/>
      <c r="AI611" s="237"/>
      <c r="AJ611" s="237"/>
      <c r="AK611" s="236"/>
      <c r="AL611" s="236"/>
      <c r="AM611" s="237"/>
      <c r="AN611" s="237"/>
      <c r="AO611" s="237"/>
      <c r="AP611" s="236"/>
      <c r="AQ611" s="236"/>
      <c r="AR611" s="236"/>
      <c r="AS611" s="236"/>
      <c r="AT611" s="236"/>
      <c r="AU611" s="236"/>
      <c r="AV611" s="236"/>
      <c r="AW611" s="236"/>
      <c r="AX611" s="236"/>
      <c r="AY611" s="236"/>
      <c r="AZ611" s="236"/>
      <c r="BA611" s="236"/>
    </row>
    <row r="612" spans="1:53" s="192" customFormat="1" hidden="1" x14ac:dyDescent="0.2">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7"/>
      <c r="Z612" s="237"/>
      <c r="AA612" s="236"/>
      <c r="AB612" s="236"/>
      <c r="AC612" s="237"/>
      <c r="AD612" s="237"/>
      <c r="AE612" s="237"/>
      <c r="AF612" s="236"/>
      <c r="AG612" s="236"/>
      <c r="AH612" s="237"/>
      <c r="AI612" s="237"/>
      <c r="AJ612" s="237"/>
      <c r="AK612" s="236"/>
      <c r="AL612" s="236"/>
      <c r="AM612" s="237"/>
      <c r="AN612" s="237"/>
      <c r="AO612" s="237"/>
      <c r="AP612" s="236"/>
      <c r="AQ612" s="236"/>
      <c r="AR612" s="236"/>
      <c r="AS612" s="236"/>
      <c r="AT612" s="236"/>
      <c r="AU612" s="236"/>
      <c r="AV612" s="236"/>
      <c r="AW612" s="236"/>
      <c r="AX612" s="236"/>
      <c r="AY612" s="236"/>
      <c r="AZ612" s="236"/>
      <c r="BA612" s="236"/>
    </row>
    <row r="613" spans="1:53" s="192" customFormat="1" hidden="1" x14ac:dyDescent="0.2">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7"/>
      <c r="Z613" s="237"/>
      <c r="AA613" s="236"/>
      <c r="AB613" s="236"/>
      <c r="AC613" s="237"/>
      <c r="AD613" s="237"/>
      <c r="AE613" s="237"/>
      <c r="AF613" s="236"/>
      <c r="AG613" s="236"/>
      <c r="AH613" s="237"/>
      <c r="AI613" s="237"/>
      <c r="AJ613" s="237"/>
      <c r="AK613" s="236"/>
      <c r="AL613" s="236"/>
      <c r="AM613" s="237"/>
      <c r="AN613" s="237"/>
      <c r="AO613" s="237"/>
      <c r="AP613" s="236"/>
      <c r="AQ613" s="236"/>
      <c r="AR613" s="236"/>
      <c r="AS613" s="236"/>
      <c r="AT613" s="236"/>
      <c r="AU613" s="236"/>
      <c r="AV613" s="236"/>
      <c r="AW613" s="236"/>
      <c r="AX613" s="236"/>
      <c r="AY613" s="236"/>
      <c r="AZ613" s="236"/>
      <c r="BA613" s="236"/>
    </row>
    <row r="614" spans="1:53" s="192" customFormat="1" hidden="1" x14ac:dyDescent="0.2">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7"/>
      <c r="Z614" s="237"/>
      <c r="AA614" s="236"/>
      <c r="AB614" s="236"/>
      <c r="AC614" s="237"/>
      <c r="AD614" s="237"/>
      <c r="AE614" s="237"/>
      <c r="AF614" s="236"/>
      <c r="AG614" s="236"/>
      <c r="AH614" s="237"/>
      <c r="AI614" s="237"/>
      <c r="AJ614" s="237"/>
      <c r="AK614" s="236"/>
      <c r="AL614" s="236"/>
      <c r="AM614" s="237"/>
      <c r="AN614" s="237"/>
      <c r="AO614" s="237"/>
      <c r="AP614" s="236"/>
      <c r="AQ614" s="236"/>
      <c r="AR614" s="236"/>
      <c r="AS614" s="236"/>
      <c r="AT614" s="236"/>
      <c r="AU614" s="236"/>
      <c r="AV614" s="236"/>
      <c r="AW614" s="236"/>
      <c r="AX614" s="236"/>
      <c r="AY614" s="236"/>
      <c r="AZ614" s="236"/>
      <c r="BA614" s="236"/>
    </row>
    <row r="615" spans="1:53" s="192" customFormat="1" hidden="1" x14ac:dyDescent="0.2">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7"/>
      <c r="Z615" s="237"/>
      <c r="AA615" s="236"/>
      <c r="AB615" s="236"/>
      <c r="AC615" s="237"/>
      <c r="AD615" s="237"/>
      <c r="AE615" s="237"/>
      <c r="AF615" s="236"/>
      <c r="AG615" s="236"/>
      <c r="AH615" s="237"/>
      <c r="AI615" s="237"/>
      <c r="AJ615" s="237"/>
      <c r="AK615" s="236"/>
      <c r="AL615" s="236"/>
      <c r="AM615" s="237"/>
      <c r="AN615" s="237"/>
      <c r="AO615" s="237"/>
      <c r="AP615" s="236"/>
      <c r="AQ615" s="236"/>
      <c r="AR615" s="236"/>
      <c r="AS615" s="236"/>
      <c r="AT615" s="236"/>
      <c r="AU615" s="236"/>
      <c r="AV615" s="236"/>
      <c r="AW615" s="236"/>
      <c r="AX615" s="236"/>
      <c r="AY615" s="236"/>
      <c r="AZ615" s="236"/>
      <c r="BA615" s="236"/>
    </row>
    <row r="616" spans="1:53" s="192" customFormat="1" hidden="1" x14ac:dyDescent="0.2">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7"/>
      <c r="Z616" s="237"/>
      <c r="AA616" s="236"/>
      <c r="AB616" s="236"/>
      <c r="AC616" s="237"/>
      <c r="AD616" s="237"/>
      <c r="AE616" s="237"/>
      <c r="AF616" s="236"/>
      <c r="AG616" s="236"/>
      <c r="AH616" s="237"/>
      <c r="AI616" s="237"/>
      <c r="AJ616" s="237"/>
      <c r="AK616" s="236"/>
      <c r="AL616" s="236"/>
      <c r="AM616" s="237"/>
      <c r="AN616" s="237"/>
      <c r="AO616" s="237"/>
      <c r="AP616" s="236"/>
      <c r="AQ616" s="236"/>
      <c r="AR616" s="236"/>
      <c r="AS616" s="236"/>
      <c r="AT616" s="236"/>
      <c r="AU616" s="236"/>
      <c r="AV616" s="236"/>
      <c r="AW616" s="236"/>
      <c r="AX616" s="236"/>
      <c r="AY616" s="236"/>
      <c r="AZ616" s="236"/>
      <c r="BA616" s="236"/>
    </row>
    <row r="617" spans="1:53" s="192" customFormat="1" hidden="1" x14ac:dyDescent="0.2">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7"/>
      <c r="Z617" s="237"/>
      <c r="AA617" s="236"/>
      <c r="AB617" s="236"/>
      <c r="AC617" s="237"/>
      <c r="AD617" s="237"/>
      <c r="AE617" s="237"/>
      <c r="AF617" s="236"/>
      <c r="AG617" s="236"/>
      <c r="AH617" s="237"/>
      <c r="AI617" s="237"/>
      <c r="AJ617" s="237"/>
      <c r="AK617" s="236"/>
      <c r="AL617" s="236"/>
      <c r="AM617" s="237"/>
      <c r="AN617" s="237"/>
      <c r="AO617" s="237"/>
      <c r="AP617" s="236"/>
      <c r="AQ617" s="236"/>
      <c r="AR617" s="236"/>
      <c r="AS617" s="236"/>
      <c r="AT617" s="236"/>
      <c r="AU617" s="236"/>
      <c r="AV617" s="236"/>
      <c r="AW617" s="236"/>
      <c r="AX617" s="236"/>
      <c r="AY617" s="236"/>
      <c r="AZ617" s="236"/>
      <c r="BA617" s="236"/>
    </row>
    <row r="618" spans="1:53" s="192" customFormat="1" hidden="1" x14ac:dyDescent="0.2">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7"/>
      <c r="Z618" s="237"/>
      <c r="AA618" s="236"/>
      <c r="AB618" s="236"/>
      <c r="AC618" s="237"/>
      <c r="AD618" s="237"/>
      <c r="AE618" s="237"/>
      <c r="AF618" s="236"/>
      <c r="AG618" s="236"/>
      <c r="AH618" s="237"/>
      <c r="AI618" s="237"/>
      <c r="AJ618" s="237"/>
      <c r="AK618" s="236"/>
      <c r="AL618" s="236"/>
      <c r="AM618" s="237"/>
      <c r="AN618" s="237"/>
      <c r="AO618" s="237"/>
      <c r="AP618" s="236"/>
      <c r="AQ618" s="236"/>
      <c r="AR618" s="236"/>
      <c r="AS618" s="236"/>
      <c r="AT618" s="236"/>
      <c r="AU618" s="236"/>
      <c r="AV618" s="236"/>
      <c r="AW618" s="236"/>
      <c r="AX618" s="236"/>
      <c r="AY618" s="236"/>
      <c r="AZ618" s="236"/>
      <c r="BA618" s="236"/>
    </row>
    <row r="619" spans="1:53" s="192" customFormat="1" hidden="1" x14ac:dyDescent="0.2">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7"/>
      <c r="Z619" s="237"/>
      <c r="AA619" s="236"/>
      <c r="AB619" s="236"/>
      <c r="AC619" s="237"/>
      <c r="AD619" s="237"/>
      <c r="AE619" s="237"/>
      <c r="AF619" s="236"/>
      <c r="AG619" s="236"/>
      <c r="AH619" s="237"/>
      <c r="AI619" s="237"/>
      <c r="AJ619" s="237"/>
      <c r="AK619" s="236"/>
      <c r="AL619" s="236"/>
      <c r="AM619" s="237"/>
      <c r="AN619" s="237"/>
      <c r="AO619" s="237"/>
      <c r="AP619" s="236"/>
      <c r="AQ619" s="236"/>
      <c r="AR619" s="236"/>
      <c r="AS619" s="236"/>
      <c r="AT619" s="236"/>
      <c r="AU619" s="236"/>
      <c r="AV619" s="236"/>
      <c r="AW619" s="236"/>
      <c r="AX619" s="236"/>
      <c r="AY619" s="236"/>
      <c r="AZ619" s="236"/>
      <c r="BA619" s="236"/>
    </row>
    <row r="620" spans="1:53" s="192" customFormat="1" hidden="1" x14ac:dyDescent="0.2">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7"/>
      <c r="Z620" s="237"/>
      <c r="AA620" s="236"/>
      <c r="AB620" s="236"/>
      <c r="AC620" s="237"/>
      <c r="AD620" s="237"/>
      <c r="AE620" s="237"/>
      <c r="AF620" s="236"/>
      <c r="AG620" s="236"/>
      <c r="AH620" s="237"/>
      <c r="AI620" s="237"/>
      <c r="AJ620" s="237"/>
      <c r="AK620" s="236"/>
      <c r="AL620" s="236"/>
      <c r="AM620" s="237"/>
      <c r="AN620" s="237"/>
      <c r="AO620" s="237"/>
      <c r="AP620" s="236"/>
      <c r="AQ620" s="236"/>
      <c r="AR620" s="236"/>
      <c r="AS620" s="236"/>
      <c r="AT620" s="236"/>
      <c r="AU620" s="236"/>
      <c r="AV620" s="236"/>
      <c r="AW620" s="236"/>
      <c r="AX620" s="236"/>
      <c r="AY620" s="236"/>
      <c r="AZ620" s="236"/>
      <c r="BA620" s="236"/>
    </row>
    <row r="621" spans="1:53" s="192" customFormat="1" hidden="1" x14ac:dyDescent="0.2">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7"/>
      <c r="Z621" s="237"/>
      <c r="AA621" s="236"/>
      <c r="AB621" s="236"/>
      <c r="AC621" s="237"/>
      <c r="AD621" s="237"/>
      <c r="AE621" s="237"/>
      <c r="AF621" s="236"/>
      <c r="AG621" s="236"/>
      <c r="AH621" s="237"/>
      <c r="AI621" s="237"/>
      <c r="AJ621" s="237"/>
      <c r="AK621" s="236"/>
      <c r="AL621" s="236"/>
      <c r="AM621" s="237"/>
      <c r="AN621" s="237"/>
      <c r="AO621" s="237"/>
      <c r="AP621" s="236"/>
      <c r="AQ621" s="236"/>
      <c r="AR621" s="236"/>
      <c r="AS621" s="236"/>
      <c r="AT621" s="236"/>
      <c r="AU621" s="236"/>
      <c r="AV621" s="236"/>
      <c r="AW621" s="236"/>
      <c r="AX621" s="236"/>
      <c r="AY621" s="236"/>
      <c r="AZ621" s="236"/>
      <c r="BA621" s="236"/>
    </row>
    <row r="622" spans="1:53" s="192" customFormat="1" hidden="1" x14ac:dyDescent="0.2">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7"/>
      <c r="Z622" s="237"/>
      <c r="AA622" s="236"/>
      <c r="AB622" s="236"/>
      <c r="AC622" s="237"/>
      <c r="AD622" s="237"/>
      <c r="AE622" s="237"/>
      <c r="AF622" s="236"/>
      <c r="AG622" s="236"/>
      <c r="AH622" s="237"/>
      <c r="AI622" s="237"/>
      <c r="AJ622" s="237"/>
      <c r="AK622" s="236"/>
      <c r="AL622" s="236"/>
      <c r="AM622" s="237"/>
      <c r="AN622" s="237"/>
      <c r="AO622" s="237"/>
      <c r="AP622" s="236"/>
      <c r="AQ622" s="236"/>
      <c r="AR622" s="236"/>
      <c r="AS622" s="236"/>
      <c r="AT622" s="236"/>
      <c r="AU622" s="236"/>
      <c r="AV622" s="236"/>
      <c r="AW622" s="236"/>
      <c r="AX622" s="236"/>
      <c r="AY622" s="236"/>
      <c r="AZ622" s="236"/>
      <c r="BA622" s="236"/>
    </row>
    <row r="623" spans="1:53" s="192" customFormat="1" hidden="1" x14ac:dyDescent="0.2">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7"/>
      <c r="Z623" s="237"/>
      <c r="AA623" s="236"/>
      <c r="AB623" s="236"/>
      <c r="AC623" s="237"/>
      <c r="AD623" s="237"/>
      <c r="AE623" s="237"/>
      <c r="AF623" s="236"/>
      <c r="AG623" s="236"/>
      <c r="AH623" s="237"/>
      <c r="AI623" s="237"/>
      <c r="AJ623" s="237"/>
      <c r="AK623" s="236"/>
      <c r="AL623" s="236"/>
      <c r="AM623" s="237"/>
      <c r="AN623" s="237"/>
      <c r="AO623" s="237"/>
      <c r="AP623" s="236"/>
      <c r="AQ623" s="236"/>
      <c r="AR623" s="236"/>
      <c r="AS623" s="236"/>
      <c r="AT623" s="236"/>
      <c r="AU623" s="236"/>
      <c r="AV623" s="236"/>
      <c r="AW623" s="236"/>
      <c r="AX623" s="236"/>
      <c r="AY623" s="236"/>
      <c r="AZ623" s="236"/>
      <c r="BA623" s="236"/>
    </row>
    <row r="624" spans="1:53" s="192" customFormat="1" hidden="1" x14ac:dyDescent="0.2">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7"/>
      <c r="Z624" s="237"/>
      <c r="AA624" s="236"/>
      <c r="AB624" s="236"/>
      <c r="AC624" s="237"/>
      <c r="AD624" s="237"/>
      <c r="AE624" s="237"/>
      <c r="AF624" s="236"/>
      <c r="AG624" s="236"/>
      <c r="AH624" s="237"/>
      <c r="AI624" s="237"/>
      <c r="AJ624" s="237"/>
      <c r="AK624" s="236"/>
      <c r="AL624" s="236"/>
      <c r="AM624" s="237"/>
      <c r="AN624" s="237"/>
      <c r="AO624" s="237"/>
      <c r="AP624" s="236"/>
      <c r="AQ624" s="236"/>
      <c r="AR624" s="236"/>
      <c r="AS624" s="236"/>
      <c r="AT624" s="236"/>
      <c r="AU624" s="236"/>
      <c r="AV624" s="236"/>
      <c r="AW624" s="236"/>
      <c r="AX624" s="236"/>
      <c r="AY624" s="236"/>
      <c r="AZ624" s="236"/>
      <c r="BA624" s="236"/>
    </row>
    <row r="625" spans="1:53" s="192" customFormat="1" hidden="1" x14ac:dyDescent="0.2">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7"/>
      <c r="Z625" s="237"/>
      <c r="AA625" s="236"/>
      <c r="AB625" s="236"/>
      <c r="AC625" s="237"/>
      <c r="AD625" s="237"/>
      <c r="AE625" s="237"/>
      <c r="AF625" s="236"/>
      <c r="AG625" s="236"/>
      <c r="AH625" s="237"/>
      <c r="AI625" s="237"/>
      <c r="AJ625" s="237"/>
      <c r="AK625" s="236"/>
      <c r="AL625" s="236"/>
      <c r="AM625" s="237"/>
      <c r="AN625" s="237"/>
      <c r="AO625" s="237"/>
      <c r="AP625" s="236"/>
      <c r="AQ625" s="236"/>
      <c r="AR625" s="236"/>
      <c r="AS625" s="236"/>
      <c r="AT625" s="236"/>
      <c r="AU625" s="236"/>
      <c r="AV625" s="236"/>
      <c r="AW625" s="236"/>
      <c r="AX625" s="236"/>
      <c r="AY625" s="236"/>
      <c r="AZ625" s="236"/>
      <c r="BA625" s="236"/>
    </row>
    <row r="626" spans="1:53" s="192" customFormat="1" hidden="1" x14ac:dyDescent="0.2">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7"/>
      <c r="Z626" s="237"/>
      <c r="AA626" s="236"/>
      <c r="AB626" s="236"/>
      <c r="AC626" s="237"/>
      <c r="AD626" s="237"/>
      <c r="AE626" s="237"/>
      <c r="AF626" s="236"/>
      <c r="AG626" s="236"/>
      <c r="AH626" s="237"/>
      <c r="AI626" s="237"/>
      <c r="AJ626" s="237"/>
      <c r="AK626" s="236"/>
      <c r="AL626" s="236"/>
      <c r="AM626" s="237"/>
      <c r="AN626" s="237"/>
      <c r="AO626" s="237"/>
      <c r="AP626" s="236"/>
      <c r="AQ626" s="236"/>
      <c r="AR626" s="236"/>
      <c r="AS626" s="236"/>
      <c r="AT626" s="236"/>
      <c r="AU626" s="236"/>
      <c r="AV626" s="236"/>
      <c r="AW626" s="236"/>
      <c r="AX626" s="236"/>
      <c r="AY626" s="236"/>
      <c r="AZ626" s="236"/>
      <c r="BA626" s="236"/>
    </row>
    <row r="627" spans="1:53" s="192" customFormat="1" hidden="1" x14ac:dyDescent="0.2">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7"/>
      <c r="Z627" s="237"/>
      <c r="AA627" s="236"/>
      <c r="AB627" s="236"/>
      <c r="AC627" s="237"/>
      <c r="AD627" s="237"/>
      <c r="AE627" s="237"/>
      <c r="AF627" s="236"/>
      <c r="AG627" s="236"/>
      <c r="AH627" s="237"/>
      <c r="AI627" s="237"/>
      <c r="AJ627" s="237"/>
      <c r="AK627" s="236"/>
      <c r="AL627" s="236"/>
      <c r="AM627" s="237"/>
      <c r="AN627" s="237"/>
      <c r="AO627" s="237"/>
      <c r="AP627" s="236"/>
      <c r="AQ627" s="236"/>
      <c r="AR627" s="236"/>
      <c r="AS627" s="236"/>
      <c r="AT627" s="236"/>
      <c r="AU627" s="236"/>
      <c r="AV627" s="236"/>
      <c r="AW627" s="236"/>
      <c r="AX627" s="236"/>
      <c r="AY627" s="236"/>
      <c r="AZ627" s="236"/>
      <c r="BA627" s="236"/>
    </row>
    <row r="628" spans="1:53" s="192" customFormat="1" hidden="1" x14ac:dyDescent="0.2">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7"/>
      <c r="Z628" s="237"/>
      <c r="AA628" s="236"/>
      <c r="AB628" s="236"/>
      <c r="AC628" s="237"/>
      <c r="AD628" s="237"/>
      <c r="AE628" s="237"/>
      <c r="AF628" s="236"/>
      <c r="AG628" s="236"/>
      <c r="AH628" s="237"/>
      <c r="AI628" s="237"/>
      <c r="AJ628" s="237"/>
      <c r="AK628" s="236"/>
      <c r="AL628" s="236"/>
      <c r="AM628" s="237"/>
      <c r="AN628" s="237"/>
      <c r="AO628" s="237"/>
      <c r="AP628" s="236"/>
      <c r="AQ628" s="236"/>
      <c r="AR628" s="236"/>
      <c r="AS628" s="236"/>
      <c r="AT628" s="236"/>
      <c r="AU628" s="236"/>
      <c r="AV628" s="236"/>
      <c r="AW628" s="236"/>
      <c r="AX628" s="236"/>
      <c r="AY628" s="236"/>
      <c r="AZ628" s="236"/>
      <c r="BA628" s="236"/>
    </row>
    <row r="629" spans="1:53" s="192" customFormat="1" hidden="1" x14ac:dyDescent="0.2">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7"/>
      <c r="Z629" s="237"/>
      <c r="AA629" s="236"/>
      <c r="AB629" s="236"/>
      <c r="AC629" s="237"/>
      <c r="AD629" s="237"/>
      <c r="AE629" s="237"/>
      <c r="AF629" s="236"/>
      <c r="AG629" s="236"/>
      <c r="AH629" s="237"/>
      <c r="AI629" s="237"/>
      <c r="AJ629" s="237"/>
      <c r="AK629" s="236"/>
      <c r="AL629" s="236"/>
      <c r="AM629" s="237"/>
      <c r="AN629" s="237"/>
      <c r="AO629" s="237"/>
      <c r="AP629" s="236"/>
      <c r="AQ629" s="236"/>
      <c r="AR629" s="236"/>
      <c r="AS629" s="236"/>
      <c r="AT629" s="236"/>
      <c r="AU629" s="236"/>
      <c r="AV629" s="236"/>
      <c r="AW629" s="236"/>
      <c r="AX629" s="236"/>
      <c r="AY629" s="236"/>
      <c r="AZ629" s="236"/>
      <c r="BA629" s="236"/>
    </row>
    <row r="630" spans="1:53" s="192" customFormat="1" hidden="1" x14ac:dyDescent="0.2">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7"/>
      <c r="Z630" s="237"/>
      <c r="AA630" s="236"/>
      <c r="AB630" s="236"/>
      <c r="AC630" s="237"/>
      <c r="AD630" s="237"/>
      <c r="AE630" s="237"/>
      <c r="AF630" s="236"/>
      <c r="AG630" s="236"/>
      <c r="AH630" s="237"/>
      <c r="AI630" s="237"/>
      <c r="AJ630" s="237"/>
      <c r="AK630" s="236"/>
      <c r="AL630" s="236"/>
      <c r="AM630" s="237"/>
      <c r="AN630" s="237"/>
      <c r="AO630" s="237"/>
      <c r="AP630" s="236"/>
      <c r="AQ630" s="236"/>
      <c r="AR630" s="236"/>
      <c r="AS630" s="236"/>
      <c r="AT630" s="236"/>
      <c r="AU630" s="236"/>
      <c r="AV630" s="236"/>
      <c r="AW630" s="236"/>
      <c r="AX630" s="236"/>
      <c r="AY630" s="236"/>
      <c r="AZ630" s="236"/>
      <c r="BA630" s="236"/>
    </row>
    <row r="631" spans="1:53" s="192" customFormat="1" hidden="1" x14ac:dyDescent="0.2">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7"/>
      <c r="Z631" s="237"/>
      <c r="AA631" s="236"/>
      <c r="AB631" s="236"/>
      <c r="AC631" s="237"/>
      <c r="AD631" s="237"/>
      <c r="AE631" s="237"/>
      <c r="AF631" s="236"/>
      <c r="AG631" s="236"/>
      <c r="AH631" s="237"/>
      <c r="AI631" s="237"/>
      <c r="AJ631" s="237"/>
      <c r="AK631" s="236"/>
      <c r="AL631" s="236"/>
      <c r="AM631" s="237"/>
      <c r="AN631" s="237"/>
      <c r="AO631" s="237"/>
      <c r="AP631" s="236"/>
      <c r="AQ631" s="236"/>
      <c r="AR631" s="236"/>
      <c r="AS631" s="236"/>
      <c r="AT631" s="236"/>
      <c r="AU631" s="236"/>
      <c r="AV631" s="236"/>
      <c r="AW631" s="236"/>
      <c r="AX631" s="236"/>
      <c r="AY631" s="236"/>
      <c r="AZ631" s="236"/>
      <c r="BA631" s="236"/>
    </row>
    <row r="632" spans="1:53" s="192" customFormat="1" hidden="1" x14ac:dyDescent="0.2">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7"/>
      <c r="Z632" s="237"/>
      <c r="AA632" s="236"/>
      <c r="AB632" s="236"/>
      <c r="AC632" s="237"/>
      <c r="AD632" s="237"/>
      <c r="AE632" s="237"/>
      <c r="AF632" s="236"/>
      <c r="AG632" s="236"/>
      <c r="AH632" s="237"/>
      <c r="AI632" s="237"/>
      <c r="AJ632" s="237"/>
      <c r="AK632" s="236"/>
      <c r="AL632" s="236"/>
      <c r="AM632" s="237"/>
      <c r="AN632" s="237"/>
      <c r="AO632" s="237"/>
      <c r="AP632" s="236"/>
      <c r="AQ632" s="236"/>
      <c r="AR632" s="236"/>
      <c r="AS632" s="236"/>
      <c r="AT632" s="236"/>
      <c r="AU632" s="236"/>
      <c r="AV632" s="236"/>
      <c r="AW632" s="236"/>
      <c r="AX632" s="236"/>
      <c r="AY632" s="236"/>
      <c r="AZ632" s="236"/>
      <c r="BA632" s="236"/>
    </row>
    <row r="633" spans="1:53" s="192" customFormat="1" hidden="1" x14ac:dyDescent="0.2">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7"/>
      <c r="Z633" s="237"/>
      <c r="AA633" s="236"/>
      <c r="AB633" s="236"/>
      <c r="AC633" s="237"/>
      <c r="AD633" s="237"/>
      <c r="AE633" s="237"/>
      <c r="AF633" s="236"/>
      <c r="AG633" s="236"/>
      <c r="AH633" s="237"/>
      <c r="AI633" s="237"/>
      <c r="AJ633" s="237"/>
      <c r="AK633" s="236"/>
      <c r="AL633" s="236"/>
      <c r="AM633" s="237"/>
      <c r="AN633" s="237"/>
      <c r="AO633" s="237"/>
      <c r="AP633" s="236"/>
      <c r="AQ633" s="236"/>
      <c r="AR633" s="236"/>
      <c r="AS633" s="236"/>
      <c r="AT633" s="236"/>
      <c r="AU633" s="236"/>
      <c r="AV633" s="236"/>
      <c r="AW633" s="236"/>
      <c r="AX633" s="236"/>
      <c r="AY633" s="236"/>
      <c r="AZ633" s="236"/>
      <c r="BA633" s="236"/>
    </row>
    <row r="634" spans="1:53" s="192" customFormat="1" hidden="1" x14ac:dyDescent="0.2">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7"/>
      <c r="Z634" s="237"/>
      <c r="AA634" s="236"/>
      <c r="AB634" s="236"/>
      <c r="AC634" s="237"/>
      <c r="AD634" s="237"/>
      <c r="AE634" s="237"/>
      <c r="AF634" s="236"/>
      <c r="AG634" s="236"/>
      <c r="AH634" s="237"/>
      <c r="AI634" s="237"/>
      <c r="AJ634" s="237"/>
      <c r="AK634" s="236"/>
      <c r="AL634" s="236"/>
      <c r="AM634" s="237"/>
      <c r="AN634" s="237"/>
      <c r="AO634" s="237"/>
      <c r="AP634" s="236"/>
      <c r="AQ634" s="236"/>
      <c r="AR634" s="236"/>
      <c r="AS634" s="236"/>
      <c r="AT634" s="236"/>
      <c r="AU634" s="236"/>
      <c r="AV634" s="236"/>
      <c r="AW634" s="236"/>
      <c r="AX634" s="236"/>
      <c r="AY634" s="236"/>
      <c r="AZ634" s="236"/>
      <c r="BA634" s="236"/>
    </row>
    <row r="635" spans="1:53" s="192" customFormat="1" hidden="1" x14ac:dyDescent="0.2">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7"/>
      <c r="Z635" s="237"/>
      <c r="AA635" s="236"/>
      <c r="AB635" s="236"/>
      <c r="AC635" s="237"/>
      <c r="AD635" s="237"/>
      <c r="AE635" s="237"/>
      <c r="AF635" s="236"/>
      <c r="AG635" s="236"/>
      <c r="AH635" s="237"/>
      <c r="AI635" s="237"/>
      <c r="AJ635" s="237"/>
      <c r="AK635" s="236"/>
      <c r="AL635" s="236"/>
      <c r="AM635" s="237"/>
      <c r="AN635" s="237"/>
      <c r="AO635" s="237"/>
      <c r="AP635" s="236"/>
      <c r="AQ635" s="236"/>
      <c r="AR635" s="236"/>
      <c r="AS635" s="236"/>
      <c r="AT635" s="236"/>
      <c r="AU635" s="236"/>
      <c r="AV635" s="236"/>
      <c r="AW635" s="236"/>
      <c r="AX635" s="236"/>
      <c r="AY635" s="236"/>
      <c r="AZ635" s="236"/>
      <c r="BA635" s="236"/>
    </row>
    <row r="636" spans="1:53" s="192" customFormat="1" hidden="1" x14ac:dyDescent="0.2">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7"/>
      <c r="Z636" s="237"/>
      <c r="AA636" s="236"/>
      <c r="AB636" s="236"/>
      <c r="AC636" s="237"/>
      <c r="AD636" s="237"/>
      <c r="AE636" s="237"/>
      <c r="AF636" s="236"/>
      <c r="AG636" s="236"/>
      <c r="AH636" s="237"/>
      <c r="AI636" s="237"/>
      <c r="AJ636" s="237"/>
      <c r="AK636" s="236"/>
      <c r="AL636" s="236"/>
      <c r="AM636" s="237"/>
      <c r="AN636" s="237"/>
      <c r="AO636" s="237"/>
      <c r="AP636" s="236"/>
      <c r="AQ636" s="236"/>
      <c r="AR636" s="236"/>
      <c r="AS636" s="236"/>
      <c r="AT636" s="236"/>
      <c r="AU636" s="236"/>
      <c r="AV636" s="236"/>
      <c r="AW636" s="236"/>
      <c r="AX636" s="236"/>
      <c r="AY636" s="236"/>
      <c r="AZ636" s="236"/>
      <c r="BA636" s="236"/>
    </row>
    <row r="637" spans="1:53" s="192" customFormat="1" hidden="1" x14ac:dyDescent="0.2">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7"/>
      <c r="Z637" s="237"/>
      <c r="AA637" s="236"/>
      <c r="AB637" s="236"/>
      <c r="AC637" s="237"/>
      <c r="AD637" s="237"/>
      <c r="AE637" s="237"/>
      <c r="AF637" s="236"/>
      <c r="AG637" s="236"/>
      <c r="AH637" s="237"/>
      <c r="AI637" s="237"/>
      <c r="AJ637" s="237"/>
      <c r="AK637" s="236"/>
      <c r="AL637" s="236"/>
      <c r="AM637" s="237"/>
      <c r="AN637" s="237"/>
      <c r="AO637" s="237"/>
      <c r="AP637" s="236"/>
      <c r="AQ637" s="236"/>
      <c r="AR637" s="236"/>
      <c r="AS637" s="236"/>
      <c r="AT637" s="236"/>
      <c r="AU637" s="236"/>
      <c r="AV637" s="236"/>
      <c r="AW637" s="236"/>
      <c r="AX637" s="236"/>
      <c r="AY637" s="236"/>
      <c r="AZ637" s="236"/>
      <c r="BA637" s="236"/>
    </row>
    <row r="638" spans="1:53" s="192" customFormat="1" hidden="1" x14ac:dyDescent="0.2">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7"/>
      <c r="Z638" s="237"/>
      <c r="AA638" s="236"/>
      <c r="AB638" s="236"/>
      <c r="AC638" s="237"/>
      <c r="AD638" s="237"/>
      <c r="AE638" s="237"/>
      <c r="AF638" s="236"/>
      <c r="AG638" s="236"/>
      <c r="AH638" s="237"/>
      <c r="AI638" s="237"/>
      <c r="AJ638" s="237"/>
      <c r="AK638" s="236"/>
      <c r="AL638" s="236"/>
      <c r="AM638" s="237"/>
      <c r="AN638" s="237"/>
      <c r="AO638" s="237"/>
      <c r="AP638" s="236"/>
      <c r="AQ638" s="236"/>
      <c r="AR638" s="236"/>
      <c r="AS638" s="236"/>
      <c r="AT638" s="236"/>
      <c r="AU638" s="236"/>
      <c r="AV638" s="236"/>
      <c r="AW638" s="236"/>
      <c r="AX638" s="236"/>
      <c r="AY638" s="236"/>
      <c r="AZ638" s="236"/>
      <c r="BA638" s="236"/>
    </row>
    <row r="639" spans="1:53" s="192" customFormat="1" hidden="1" x14ac:dyDescent="0.2">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7"/>
      <c r="Z639" s="237"/>
      <c r="AA639" s="236"/>
      <c r="AB639" s="236"/>
      <c r="AC639" s="237"/>
      <c r="AD639" s="237"/>
      <c r="AE639" s="237"/>
      <c r="AF639" s="236"/>
      <c r="AG639" s="236"/>
      <c r="AH639" s="237"/>
      <c r="AI639" s="237"/>
      <c r="AJ639" s="237"/>
      <c r="AK639" s="236"/>
      <c r="AL639" s="236"/>
      <c r="AM639" s="237"/>
      <c r="AN639" s="237"/>
      <c r="AO639" s="237"/>
      <c r="AP639" s="236"/>
      <c r="AQ639" s="236"/>
      <c r="AR639" s="236"/>
      <c r="AS639" s="236"/>
      <c r="AT639" s="236"/>
      <c r="AU639" s="236"/>
      <c r="AV639" s="236"/>
      <c r="AW639" s="236"/>
      <c r="AX639" s="236"/>
      <c r="AY639" s="236"/>
      <c r="AZ639" s="236"/>
      <c r="BA639" s="236"/>
    </row>
    <row r="640" spans="1:53" s="192" customFormat="1" hidden="1" x14ac:dyDescent="0.2">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7"/>
      <c r="Z640" s="237"/>
      <c r="AA640" s="236"/>
      <c r="AB640" s="236"/>
      <c r="AC640" s="237"/>
      <c r="AD640" s="237"/>
      <c r="AE640" s="237"/>
      <c r="AF640" s="236"/>
      <c r="AG640" s="236"/>
      <c r="AH640" s="237"/>
      <c r="AI640" s="237"/>
      <c r="AJ640" s="237"/>
      <c r="AK640" s="236"/>
      <c r="AL640" s="236"/>
      <c r="AM640" s="237"/>
      <c r="AN640" s="237"/>
      <c r="AO640" s="237"/>
      <c r="AP640" s="236"/>
      <c r="AQ640" s="236"/>
      <c r="AR640" s="236"/>
      <c r="AS640" s="236"/>
      <c r="AT640" s="236"/>
      <c r="AU640" s="236"/>
      <c r="AV640" s="236"/>
      <c r="AW640" s="236"/>
      <c r="AX640" s="236"/>
      <c r="AY640" s="236"/>
      <c r="AZ640" s="236"/>
      <c r="BA640" s="236"/>
    </row>
    <row r="641" spans="1:53" s="192" customFormat="1" hidden="1" x14ac:dyDescent="0.2">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7"/>
      <c r="Z641" s="237"/>
      <c r="AA641" s="236"/>
      <c r="AB641" s="236"/>
      <c r="AC641" s="237"/>
      <c r="AD641" s="237"/>
      <c r="AE641" s="237"/>
      <c r="AF641" s="236"/>
      <c r="AG641" s="236"/>
      <c r="AH641" s="237"/>
      <c r="AI641" s="237"/>
      <c r="AJ641" s="237"/>
      <c r="AK641" s="236"/>
      <c r="AL641" s="236"/>
      <c r="AM641" s="237"/>
      <c r="AN641" s="237"/>
      <c r="AO641" s="237"/>
      <c r="AP641" s="236"/>
      <c r="AQ641" s="236"/>
      <c r="AR641" s="236"/>
      <c r="AS641" s="236"/>
      <c r="AT641" s="236"/>
      <c r="AU641" s="236"/>
      <c r="AV641" s="236"/>
      <c r="AW641" s="236"/>
      <c r="AX641" s="236"/>
      <c r="AY641" s="236"/>
      <c r="AZ641" s="236"/>
      <c r="BA641" s="236"/>
    </row>
    <row r="642" spans="1:53" s="192" customFormat="1" hidden="1" x14ac:dyDescent="0.2">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7"/>
      <c r="Z642" s="237"/>
      <c r="AA642" s="236"/>
      <c r="AB642" s="236"/>
      <c r="AC642" s="237"/>
      <c r="AD642" s="237"/>
      <c r="AE642" s="237"/>
      <c r="AF642" s="236"/>
      <c r="AG642" s="236"/>
      <c r="AH642" s="237"/>
      <c r="AI642" s="237"/>
      <c r="AJ642" s="237"/>
      <c r="AK642" s="236"/>
      <c r="AL642" s="236"/>
      <c r="AM642" s="237"/>
      <c r="AN642" s="237"/>
      <c r="AO642" s="237"/>
      <c r="AP642" s="236"/>
      <c r="AQ642" s="236"/>
      <c r="AR642" s="236"/>
      <c r="AS642" s="236"/>
      <c r="AT642" s="236"/>
      <c r="AU642" s="236"/>
      <c r="AV642" s="236"/>
      <c r="AW642" s="236"/>
      <c r="AX642" s="236"/>
      <c r="AY642" s="236"/>
      <c r="AZ642" s="236"/>
      <c r="BA642" s="236"/>
    </row>
    <row r="643" spans="1:53" s="192" customFormat="1" hidden="1" x14ac:dyDescent="0.2">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7"/>
      <c r="Z643" s="237"/>
      <c r="AA643" s="236"/>
      <c r="AB643" s="236"/>
      <c r="AC643" s="237"/>
      <c r="AD643" s="237"/>
      <c r="AE643" s="237"/>
      <c r="AF643" s="236"/>
      <c r="AG643" s="236"/>
      <c r="AH643" s="237"/>
      <c r="AI643" s="237"/>
      <c r="AJ643" s="237"/>
      <c r="AK643" s="236"/>
      <c r="AL643" s="236"/>
      <c r="AM643" s="237"/>
      <c r="AN643" s="237"/>
      <c r="AO643" s="237"/>
      <c r="AP643" s="236"/>
      <c r="AQ643" s="236"/>
      <c r="AR643" s="236"/>
      <c r="AS643" s="236"/>
      <c r="AT643" s="236"/>
      <c r="AU643" s="236"/>
      <c r="AV643" s="236"/>
      <c r="AW643" s="236"/>
      <c r="AX643" s="236"/>
      <c r="AY643" s="236"/>
      <c r="AZ643" s="236"/>
      <c r="BA643" s="236"/>
    </row>
    <row r="644" spans="1:53" s="192" customFormat="1" hidden="1" x14ac:dyDescent="0.2">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7"/>
      <c r="Z644" s="237"/>
      <c r="AA644" s="236"/>
      <c r="AB644" s="236"/>
      <c r="AC644" s="237"/>
      <c r="AD644" s="237"/>
      <c r="AE644" s="237"/>
      <c r="AF644" s="236"/>
      <c r="AG644" s="236"/>
      <c r="AH644" s="237"/>
      <c r="AI644" s="237"/>
      <c r="AJ644" s="237"/>
      <c r="AK644" s="236"/>
      <c r="AL644" s="236"/>
      <c r="AM644" s="237"/>
      <c r="AN644" s="237"/>
      <c r="AO644" s="237"/>
      <c r="AP644" s="236"/>
      <c r="AQ644" s="236"/>
      <c r="AR644" s="236"/>
      <c r="AS644" s="236"/>
      <c r="AT644" s="236"/>
      <c r="AU644" s="236"/>
      <c r="AV644" s="236"/>
      <c r="AW644" s="236"/>
      <c r="AX644" s="236"/>
      <c r="AY644" s="236"/>
      <c r="AZ644" s="236"/>
      <c r="BA644" s="236"/>
    </row>
    <row r="645" spans="1:53" s="192" customFormat="1" hidden="1" x14ac:dyDescent="0.2">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7"/>
      <c r="Z645" s="237"/>
      <c r="AA645" s="236"/>
      <c r="AB645" s="236"/>
      <c r="AC645" s="237"/>
      <c r="AD645" s="237"/>
      <c r="AE645" s="237"/>
      <c r="AF645" s="236"/>
      <c r="AG645" s="236"/>
      <c r="AH645" s="237"/>
      <c r="AI645" s="237"/>
      <c r="AJ645" s="237"/>
      <c r="AK645" s="236"/>
      <c r="AL645" s="236"/>
      <c r="AM645" s="237"/>
      <c r="AN645" s="237"/>
      <c r="AO645" s="237"/>
      <c r="AP645" s="236"/>
      <c r="AQ645" s="236"/>
      <c r="AR645" s="236"/>
      <c r="AS645" s="236"/>
      <c r="AT645" s="236"/>
      <c r="AU645" s="236"/>
      <c r="AV645" s="236"/>
      <c r="AW645" s="236"/>
      <c r="AX645" s="236"/>
      <c r="AY645" s="236"/>
      <c r="AZ645" s="236"/>
      <c r="BA645" s="236"/>
    </row>
    <row r="646" spans="1:53" s="192" customFormat="1" hidden="1" x14ac:dyDescent="0.2">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7"/>
      <c r="Z646" s="237"/>
      <c r="AA646" s="236"/>
      <c r="AB646" s="236"/>
      <c r="AC646" s="237"/>
      <c r="AD646" s="237"/>
      <c r="AE646" s="237"/>
      <c r="AF646" s="236"/>
      <c r="AG646" s="236"/>
      <c r="AH646" s="237"/>
      <c r="AI646" s="237"/>
      <c r="AJ646" s="237"/>
      <c r="AK646" s="236"/>
      <c r="AL646" s="236"/>
      <c r="AM646" s="237"/>
      <c r="AN646" s="237"/>
      <c r="AO646" s="237"/>
      <c r="AP646" s="236"/>
      <c r="AQ646" s="236"/>
      <c r="AR646" s="236"/>
      <c r="AS646" s="236"/>
      <c r="AT646" s="236"/>
      <c r="AU646" s="236"/>
      <c r="AV646" s="236"/>
      <c r="AW646" s="236"/>
      <c r="AX646" s="236"/>
      <c r="AY646" s="236"/>
      <c r="AZ646" s="236"/>
      <c r="BA646" s="236"/>
    </row>
    <row r="647" spans="1:53" s="192" customFormat="1" hidden="1" x14ac:dyDescent="0.2">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7"/>
      <c r="Z647" s="237"/>
      <c r="AA647" s="236"/>
      <c r="AB647" s="236"/>
      <c r="AC647" s="237"/>
      <c r="AD647" s="237"/>
      <c r="AE647" s="237"/>
      <c r="AF647" s="236"/>
      <c r="AG647" s="236"/>
      <c r="AH647" s="237"/>
      <c r="AI647" s="237"/>
      <c r="AJ647" s="237"/>
      <c r="AK647" s="236"/>
      <c r="AL647" s="236"/>
      <c r="AM647" s="237"/>
      <c r="AN647" s="237"/>
      <c r="AO647" s="237"/>
      <c r="AP647" s="236"/>
      <c r="AQ647" s="236"/>
      <c r="AR647" s="236"/>
      <c r="AS647" s="236"/>
      <c r="AT647" s="236"/>
      <c r="AU647" s="236"/>
      <c r="AV647" s="236"/>
      <c r="AW647" s="236"/>
      <c r="AX647" s="236"/>
      <c r="AY647" s="236"/>
      <c r="AZ647" s="236"/>
      <c r="BA647" s="236"/>
    </row>
    <row r="648" spans="1:53" s="192" customFormat="1" hidden="1" x14ac:dyDescent="0.2">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7"/>
      <c r="Z648" s="237"/>
      <c r="AA648" s="236"/>
      <c r="AB648" s="236"/>
      <c r="AC648" s="237"/>
      <c r="AD648" s="237"/>
      <c r="AE648" s="237"/>
      <c r="AF648" s="236"/>
      <c r="AG648" s="236"/>
      <c r="AH648" s="237"/>
      <c r="AI648" s="237"/>
      <c r="AJ648" s="237"/>
      <c r="AK648" s="236"/>
      <c r="AL648" s="236"/>
      <c r="AM648" s="237"/>
      <c r="AN648" s="237"/>
      <c r="AO648" s="237"/>
      <c r="AP648" s="236"/>
      <c r="AQ648" s="236"/>
      <c r="AR648" s="236"/>
      <c r="AS648" s="236"/>
      <c r="AT648" s="236"/>
      <c r="AU648" s="236"/>
      <c r="AV648" s="236"/>
      <c r="AW648" s="236"/>
      <c r="AX648" s="236"/>
      <c r="AY648" s="236"/>
      <c r="AZ648" s="236"/>
      <c r="BA648" s="236"/>
    </row>
    <row r="649" spans="1:53" s="192" customFormat="1" hidden="1" x14ac:dyDescent="0.2">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7"/>
      <c r="Z649" s="237"/>
      <c r="AA649" s="236"/>
      <c r="AB649" s="236"/>
      <c r="AC649" s="237"/>
      <c r="AD649" s="237"/>
      <c r="AE649" s="237"/>
      <c r="AF649" s="236"/>
      <c r="AG649" s="236"/>
      <c r="AH649" s="237"/>
      <c r="AI649" s="237"/>
      <c r="AJ649" s="237"/>
      <c r="AK649" s="236"/>
      <c r="AL649" s="236"/>
      <c r="AM649" s="237"/>
      <c r="AN649" s="237"/>
      <c r="AO649" s="237"/>
      <c r="AP649" s="236"/>
      <c r="AQ649" s="236"/>
      <c r="AR649" s="236"/>
      <c r="AS649" s="236"/>
      <c r="AT649" s="236"/>
      <c r="AU649" s="236"/>
      <c r="AV649" s="236"/>
      <c r="AW649" s="236"/>
      <c r="AX649" s="236"/>
      <c r="AY649" s="236"/>
      <c r="AZ649" s="236"/>
      <c r="BA649" s="236"/>
    </row>
    <row r="650" spans="1:53" s="192" customFormat="1" hidden="1" x14ac:dyDescent="0.2">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7"/>
      <c r="Z650" s="237"/>
      <c r="AA650" s="236"/>
      <c r="AB650" s="236"/>
      <c r="AC650" s="237"/>
      <c r="AD650" s="237"/>
      <c r="AE650" s="237"/>
      <c r="AF650" s="236"/>
      <c r="AG650" s="236"/>
      <c r="AH650" s="237"/>
      <c r="AI650" s="237"/>
      <c r="AJ650" s="237"/>
      <c r="AK650" s="236"/>
      <c r="AL650" s="236"/>
      <c r="AM650" s="237"/>
      <c r="AN650" s="237"/>
      <c r="AO650" s="237"/>
      <c r="AP650" s="236"/>
      <c r="AQ650" s="236"/>
      <c r="AR650" s="236"/>
      <c r="AS650" s="236"/>
      <c r="AT650" s="236"/>
      <c r="AU650" s="236"/>
      <c r="AV650" s="236"/>
      <c r="AW650" s="236"/>
      <c r="AX650" s="236"/>
      <c r="AY650" s="236"/>
      <c r="AZ650" s="236"/>
      <c r="BA650" s="236"/>
    </row>
    <row r="651" spans="1:53" s="192" customFormat="1" hidden="1" x14ac:dyDescent="0.2">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7"/>
      <c r="Z651" s="237"/>
      <c r="AA651" s="236"/>
      <c r="AB651" s="236"/>
      <c r="AC651" s="237"/>
      <c r="AD651" s="237"/>
      <c r="AE651" s="237"/>
      <c r="AF651" s="236"/>
      <c r="AG651" s="236"/>
      <c r="AH651" s="237"/>
      <c r="AI651" s="237"/>
      <c r="AJ651" s="237"/>
      <c r="AK651" s="236"/>
      <c r="AL651" s="236"/>
      <c r="AM651" s="237"/>
      <c r="AN651" s="237"/>
      <c r="AO651" s="237"/>
      <c r="AP651" s="236"/>
      <c r="AQ651" s="236"/>
      <c r="AR651" s="236"/>
      <c r="AS651" s="236"/>
      <c r="AT651" s="236"/>
      <c r="AU651" s="236"/>
      <c r="AV651" s="236"/>
      <c r="AW651" s="236"/>
      <c r="AX651" s="236"/>
      <c r="AY651" s="236"/>
      <c r="AZ651" s="236"/>
      <c r="BA651" s="236"/>
    </row>
    <row r="652" spans="1:53" s="192" customFormat="1" hidden="1" x14ac:dyDescent="0.2">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7"/>
      <c r="Z652" s="237"/>
      <c r="AA652" s="236"/>
      <c r="AB652" s="236"/>
      <c r="AC652" s="237"/>
      <c r="AD652" s="237"/>
      <c r="AE652" s="237"/>
      <c r="AF652" s="236"/>
      <c r="AG652" s="236"/>
      <c r="AH652" s="237"/>
      <c r="AI652" s="237"/>
      <c r="AJ652" s="237"/>
      <c r="AK652" s="236"/>
      <c r="AL652" s="236"/>
      <c r="AM652" s="237"/>
      <c r="AN652" s="237"/>
      <c r="AO652" s="237"/>
      <c r="AP652" s="236"/>
      <c r="AQ652" s="236"/>
      <c r="AR652" s="236"/>
      <c r="AS652" s="236"/>
      <c r="AT652" s="236"/>
      <c r="AU652" s="236"/>
      <c r="AV652" s="236"/>
      <c r="AW652" s="236"/>
      <c r="AX652" s="236"/>
      <c r="AY652" s="236"/>
      <c r="AZ652" s="236"/>
      <c r="BA652" s="236"/>
    </row>
    <row r="653" spans="1:53" s="192" customFormat="1" hidden="1" x14ac:dyDescent="0.2">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7"/>
      <c r="Z653" s="237"/>
      <c r="AA653" s="236"/>
      <c r="AB653" s="236"/>
      <c r="AC653" s="237"/>
      <c r="AD653" s="237"/>
      <c r="AE653" s="237"/>
      <c r="AF653" s="236"/>
      <c r="AG653" s="236"/>
      <c r="AH653" s="237"/>
      <c r="AI653" s="237"/>
      <c r="AJ653" s="237"/>
      <c r="AK653" s="236"/>
      <c r="AL653" s="236"/>
      <c r="AM653" s="237"/>
      <c r="AN653" s="237"/>
      <c r="AO653" s="237"/>
      <c r="AP653" s="236"/>
      <c r="AQ653" s="236"/>
      <c r="AR653" s="236"/>
      <c r="AS653" s="236"/>
      <c r="AT653" s="236"/>
      <c r="AU653" s="236"/>
      <c r="AV653" s="236"/>
      <c r="AW653" s="236"/>
      <c r="AX653" s="236"/>
      <c r="AY653" s="236"/>
      <c r="AZ653" s="236"/>
      <c r="BA653" s="236"/>
    </row>
    <row r="654" spans="1:53" s="192" customFormat="1" hidden="1" x14ac:dyDescent="0.2">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7"/>
      <c r="Z654" s="237"/>
      <c r="AA654" s="236"/>
      <c r="AB654" s="236"/>
      <c r="AC654" s="237"/>
      <c r="AD654" s="237"/>
      <c r="AE654" s="237"/>
      <c r="AF654" s="236"/>
      <c r="AG654" s="236"/>
      <c r="AH654" s="237"/>
      <c r="AI654" s="237"/>
      <c r="AJ654" s="237"/>
      <c r="AK654" s="236"/>
      <c r="AL654" s="236"/>
      <c r="AM654" s="237"/>
      <c r="AN654" s="237"/>
      <c r="AO654" s="237"/>
      <c r="AP654" s="236"/>
      <c r="AQ654" s="236"/>
      <c r="AR654" s="236"/>
      <c r="AS654" s="236"/>
      <c r="AT654" s="236"/>
      <c r="AU654" s="236"/>
      <c r="AV654" s="236"/>
      <c r="AW654" s="236"/>
      <c r="AX654" s="236"/>
      <c r="AY654" s="236"/>
      <c r="AZ654" s="236"/>
      <c r="BA654" s="236"/>
    </row>
    <row r="655" spans="1:53" s="192" customFormat="1" hidden="1" x14ac:dyDescent="0.2">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7"/>
      <c r="Z655" s="237"/>
      <c r="AA655" s="236"/>
      <c r="AB655" s="236"/>
      <c r="AC655" s="237"/>
      <c r="AD655" s="237"/>
      <c r="AE655" s="237"/>
      <c r="AF655" s="236"/>
      <c r="AG655" s="236"/>
      <c r="AH655" s="237"/>
      <c r="AI655" s="237"/>
      <c r="AJ655" s="237"/>
      <c r="AK655" s="236"/>
      <c r="AL655" s="236"/>
      <c r="AM655" s="237"/>
      <c r="AN655" s="237"/>
      <c r="AO655" s="237"/>
      <c r="AP655" s="236"/>
      <c r="AQ655" s="236"/>
      <c r="AR655" s="236"/>
      <c r="AS655" s="236"/>
      <c r="AT655" s="236"/>
      <c r="AU655" s="236"/>
      <c r="AV655" s="236"/>
      <c r="AW655" s="236"/>
      <c r="AX655" s="236"/>
      <c r="AY655" s="236"/>
      <c r="AZ655" s="236"/>
      <c r="BA655" s="236"/>
    </row>
    <row r="656" spans="1:53" s="192" customFormat="1" hidden="1" x14ac:dyDescent="0.2">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7"/>
      <c r="AA656" s="236"/>
      <c r="AB656" s="236"/>
      <c r="AC656" s="237"/>
      <c r="AD656" s="237"/>
      <c r="AE656" s="237"/>
      <c r="AF656" s="236"/>
      <c r="AG656" s="236"/>
      <c r="AH656" s="237"/>
      <c r="AI656" s="237"/>
      <c r="AJ656" s="237"/>
      <c r="AK656" s="236"/>
      <c r="AL656" s="236"/>
      <c r="AM656" s="237"/>
      <c r="AN656" s="237"/>
      <c r="AO656" s="237"/>
      <c r="AP656" s="236"/>
      <c r="AQ656" s="236"/>
      <c r="AR656" s="236"/>
      <c r="AS656" s="236"/>
      <c r="AT656" s="236"/>
      <c r="AU656" s="236"/>
      <c r="AV656" s="236"/>
      <c r="AW656" s="236"/>
      <c r="AX656" s="236"/>
      <c r="AY656" s="236"/>
      <c r="AZ656" s="236"/>
      <c r="BA656" s="236"/>
    </row>
    <row r="657" spans="1:53" s="192" customFormat="1" hidden="1" x14ac:dyDescent="0.2">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7"/>
      <c r="Z657" s="237"/>
      <c r="AA657" s="236"/>
      <c r="AB657" s="236"/>
      <c r="AC657" s="237"/>
      <c r="AD657" s="237"/>
      <c r="AE657" s="237"/>
      <c r="AF657" s="236"/>
      <c r="AG657" s="236"/>
      <c r="AH657" s="237"/>
      <c r="AI657" s="237"/>
      <c r="AJ657" s="237"/>
      <c r="AK657" s="236"/>
      <c r="AL657" s="236"/>
      <c r="AM657" s="237"/>
      <c r="AN657" s="237"/>
      <c r="AO657" s="237"/>
      <c r="AP657" s="236"/>
      <c r="AQ657" s="236"/>
      <c r="AR657" s="236"/>
      <c r="AS657" s="236"/>
      <c r="AT657" s="236"/>
      <c r="AU657" s="236"/>
      <c r="AV657" s="236"/>
      <c r="AW657" s="236"/>
      <c r="AX657" s="236"/>
      <c r="AY657" s="236"/>
      <c r="AZ657" s="236"/>
      <c r="BA657" s="236"/>
    </row>
    <row r="658" spans="1:53" s="192" customFormat="1" hidden="1" x14ac:dyDescent="0.2">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7"/>
      <c r="Z658" s="237"/>
      <c r="AA658" s="236"/>
      <c r="AB658" s="236"/>
      <c r="AC658" s="237"/>
      <c r="AD658" s="237"/>
      <c r="AE658" s="237"/>
      <c r="AF658" s="236"/>
      <c r="AG658" s="236"/>
      <c r="AH658" s="237"/>
      <c r="AI658" s="237"/>
      <c r="AJ658" s="237"/>
      <c r="AK658" s="236"/>
      <c r="AL658" s="236"/>
      <c r="AM658" s="237"/>
      <c r="AN658" s="237"/>
      <c r="AO658" s="237"/>
      <c r="AP658" s="236"/>
      <c r="AQ658" s="236"/>
      <c r="AR658" s="236"/>
      <c r="AS658" s="236"/>
      <c r="AT658" s="236"/>
      <c r="AU658" s="236"/>
      <c r="AV658" s="236"/>
      <c r="AW658" s="236"/>
      <c r="AX658" s="236"/>
      <c r="AY658" s="236"/>
      <c r="AZ658" s="236"/>
      <c r="BA658" s="236"/>
    </row>
    <row r="659" spans="1:53" s="192" customFormat="1" hidden="1" x14ac:dyDescent="0.2">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37"/>
      <c r="AA659" s="236"/>
      <c r="AB659" s="236"/>
      <c r="AC659" s="237"/>
      <c r="AD659" s="237"/>
      <c r="AE659" s="237"/>
      <c r="AF659" s="236"/>
      <c r="AG659" s="236"/>
      <c r="AH659" s="237"/>
      <c r="AI659" s="237"/>
      <c r="AJ659" s="237"/>
      <c r="AK659" s="236"/>
      <c r="AL659" s="236"/>
      <c r="AM659" s="237"/>
      <c r="AN659" s="237"/>
      <c r="AO659" s="237"/>
      <c r="AP659" s="236"/>
      <c r="AQ659" s="236"/>
      <c r="AR659" s="236"/>
      <c r="AS659" s="236"/>
      <c r="AT659" s="236"/>
      <c r="AU659" s="236"/>
      <c r="AV659" s="236"/>
      <c r="AW659" s="236"/>
      <c r="AX659" s="236"/>
      <c r="AY659" s="236"/>
      <c r="AZ659" s="236"/>
      <c r="BA659" s="236"/>
    </row>
    <row r="660" spans="1:53" s="192" customFormat="1" hidden="1" x14ac:dyDescent="0.2">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7"/>
      <c r="AA660" s="236"/>
      <c r="AB660" s="236"/>
      <c r="AC660" s="237"/>
      <c r="AD660" s="237"/>
      <c r="AE660" s="237"/>
      <c r="AF660" s="236"/>
      <c r="AG660" s="236"/>
      <c r="AH660" s="237"/>
      <c r="AI660" s="237"/>
      <c r="AJ660" s="237"/>
      <c r="AK660" s="236"/>
      <c r="AL660" s="236"/>
      <c r="AM660" s="237"/>
      <c r="AN660" s="237"/>
      <c r="AO660" s="237"/>
      <c r="AP660" s="236"/>
      <c r="AQ660" s="236"/>
      <c r="AR660" s="236"/>
      <c r="AS660" s="236"/>
      <c r="AT660" s="236"/>
      <c r="AU660" s="236"/>
      <c r="AV660" s="236"/>
      <c r="AW660" s="236"/>
      <c r="AX660" s="236"/>
      <c r="AY660" s="236"/>
      <c r="AZ660" s="236"/>
      <c r="BA660" s="236"/>
    </row>
    <row r="661" spans="1:53" s="192" customFormat="1" hidden="1" x14ac:dyDescent="0.2">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7"/>
      <c r="Z661" s="237"/>
      <c r="AA661" s="236"/>
      <c r="AB661" s="236"/>
      <c r="AC661" s="237"/>
      <c r="AD661" s="237"/>
      <c r="AE661" s="237"/>
      <c r="AF661" s="236"/>
      <c r="AG661" s="236"/>
      <c r="AH661" s="237"/>
      <c r="AI661" s="237"/>
      <c r="AJ661" s="237"/>
      <c r="AK661" s="236"/>
      <c r="AL661" s="236"/>
      <c r="AM661" s="237"/>
      <c r="AN661" s="237"/>
      <c r="AO661" s="237"/>
      <c r="AP661" s="236"/>
      <c r="AQ661" s="236"/>
      <c r="AR661" s="236"/>
      <c r="AS661" s="236"/>
      <c r="AT661" s="236"/>
      <c r="AU661" s="236"/>
      <c r="AV661" s="236"/>
      <c r="AW661" s="236"/>
      <c r="AX661" s="236"/>
      <c r="AY661" s="236"/>
      <c r="AZ661" s="236"/>
      <c r="BA661" s="236"/>
    </row>
    <row r="662" spans="1:53" s="192" customFormat="1" hidden="1" x14ac:dyDescent="0.2">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7"/>
      <c r="Z662" s="237"/>
      <c r="AA662" s="236"/>
      <c r="AB662" s="236"/>
      <c r="AC662" s="237"/>
      <c r="AD662" s="237"/>
      <c r="AE662" s="237"/>
      <c r="AF662" s="236"/>
      <c r="AG662" s="236"/>
      <c r="AH662" s="237"/>
      <c r="AI662" s="237"/>
      <c r="AJ662" s="237"/>
      <c r="AK662" s="236"/>
      <c r="AL662" s="236"/>
      <c r="AM662" s="237"/>
      <c r="AN662" s="237"/>
      <c r="AO662" s="237"/>
      <c r="AP662" s="236"/>
      <c r="AQ662" s="236"/>
      <c r="AR662" s="236"/>
      <c r="AS662" s="236"/>
      <c r="AT662" s="236"/>
      <c r="AU662" s="236"/>
      <c r="AV662" s="236"/>
      <c r="AW662" s="236"/>
      <c r="AX662" s="236"/>
      <c r="AY662" s="236"/>
      <c r="AZ662" s="236"/>
      <c r="BA662" s="236"/>
    </row>
    <row r="663" spans="1:53" s="192" customFormat="1" hidden="1" x14ac:dyDescent="0.2">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7"/>
      <c r="Z663" s="237"/>
      <c r="AA663" s="236"/>
      <c r="AB663" s="236"/>
      <c r="AC663" s="237"/>
      <c r="AD663" s="237"/>
      <c r="AE663" s="237"/>
      <c r="AF663" s="236"/>
      <c r="AG663" s="236"/>
      <c r="AH663" s="237"/>
      <c r="AI663" s="237"/>
      <c r="AJ663" s="237"/>
      <c r="AK663" s="236"/>
      <c r="AL663" s="236"/>
      <c r="AM663" s="237"/>
      <c r="AN663" s="237"/>
      <c r="AO663" s="237"/>
      <c r="AP663" s="236"/>
      <c r="AQ663" s="236"/>
      <c r="AR663" s="236"/>
      <c r="AS663" s="236"/>
      <c r="AT663" s="236"/>
      <c r="AU663" s="236"/>
      <c r="AV663" s="236"/>
      <c r="AW663" s="236"/>
      <c r="AX663" s="236"/>
      <c r="AY663" s="236"/>
      <c r="AZ663" s="236"/>
      <c r="BA663" s="236"/>
    </row>
    <row r="664" spans="1:53" s="192" customFormat="1" hidden="1" x14ac:dyDescent="0.2">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7"/>
      <c r="Z664" s="237"/>
      <c r="AA664" s="236"/>
      <c r="AB664" s="236"/>
      <c r="AC664" s="237"/>
      <c r="AD664" s="237"/>
      <c r="AE664" s="237"/>
      <c r="AF664" s="236"/>
      <c r="AG664" s="236"/>
      <c r="AH664" s="237"/>
      <c r="AI664" s="237"/>
      <c r="AJ664" s="237"/>
      <c r="AK664" s="236"/>
      <c r="AL664" s="236"/>
      <c r="AM664" s="237"/>
      <c r="AN664" s="237"/>
      <c r="AO664" s="237"/>
      <c r="AP664" s="236"/>
      <c r="AQ664" s="236"/>
      <c r="AR664" s="236"/>
      <c r="AS664" s="236"/>
      <c r="AT664" s="236"/>
      <c r="AU664" s="236"/>
      <c r="AV664" s="236"/>
      <c r="AW664" s="236"/>
      <c r="AX664" s="236"/>
      <c r="AY664" s="236"/>
      <c r="AZ664" s="236"/>
      <c r="BA664" s="236"/>
    </row>
    <row r="665" spans="1:53" s="192" customFormat="1" hidden="1" x14ac:dyDescent="0.2">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7"/>
      <c r="Z665" s="237"/>
      <c r="AA665" s="236"/>
      <c r="AB665" s="236"/>
      <c r="AC665" s="237"/>
      <c r="AD665" s="237"/>
      <c r="AE665" s="237"/>
      <c r="AF665" s="236"/>
      <c r="AG665" s="236"/>
      <c r="AH665" s="237"/>
      <c r="AI665" s="237"/>
      <c r="AJ665" s="237"/>
      <c r="AK665" s="236"/>
      <c r="AL665" s="236"/>
      <c r="AM665" s="237"/>
      <c r="AN665" s="237"/>
      <c r="AO665" s="237"/>
      <c r="AP665" s="236"/>
      <c r="AQ665" s="236"/>
      <c r="AR665" s="236"/>
      <c r="AS665" s="236"/>
      <c r="AT665" s="236"/>
      <c r="AU665" s="236"/>
      <c r="AV665" s="236"/>
      <c r="AW665" s="236"/>
      <c r="AX665" s="236"/>
      <c r="AY665" s="236"/>
      <c r="AZ665" s="236"/>
      <c r="BA665" s="236"/>
    </row>
    <row r="666" spans="1:53" s="192" customFormat="1" hidden="1" x14ac:dyDescent="0.2">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7"/>
      <c r="Z666" s="237"/>
      <c r="AA666" s="236"/>
      <c r="AB666" s="236"/>
      <c r="AC666" s="237"/>
      <c r="AD666" s="237"/>
      <c r="AE666" s="237"/>
      <c r="AF666" s="236"/>
      <c r="AG666" s="236"/>
      <c r="AH666" s="237"/>
      <c r="AI666" s="237"/>
      <c r="AJ666" s="237"/>
      <c r="AK666" s="236"/>
      <c r="AL666" s="236"/>
      <c r="AM666" s="237"/>
      <c r="AN666" s="237"/>
      <c r="AO666" s="237"/>
      <c r="AP666" s="236"/>
      <c r="AQ666" s="236"/>
      <c r="AR666" s="236"/>
      <c r="AS666" s="236"/>
      <c r="AT666" s="236"/>
      <c r="AU666" s="236"/>
      <c r="AV666" s="236"/>
      <c r="AW666" s="236"/>
      <c r="AX666" s="236"/>
      <c r="AY666" s="236"/>
      <c r="AZ666" s="236"/>
      <c r="BA666" s="236"/>
    </row>
    <row r="667" spans="1:53" s="192" customFormat="1" hidden="1" x14ac:dyDescent="0.2">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7"/>
      <c r="Z667" s="237"/>
      <c r="AA667" s="236"/>
      <c r="AB667" s="236"/>
      <c r="AC667" s="237"/>
      <c r="AD667" s="237"/>
      <c r="AE667" s="237"/>
      <c r="AF667" s="236"/>
      <c r="AG667" s="236"/>
      <c r="AH667" s="237"/>
      <c r="AI667" s="237"/>
      <c r="AJ667" s="237"/>
      <c r="AK667" s="236"/>
      <c r="AL667" s="236"/>
      <c r="AM667" s="237"/>
      <c r="AN667" s="237"/>
      <c r="AO667" s="237"/>
      <c r="AP667" s="236"/>
      <c r="AQ667" s="236"/>
      <c r="AR667" s="236"/>
      <c r="AS667" s="236"/>
      <c r="AT667" s="236"/>
      <c r="AU667" s="236"/>
      <c r="AV667" s="236"/>
      <c r="AW667" s="236"/>
      <c r="AX667" s="236"/>
      <c r="AY667" s="236"/>
      <c r="AZ667" s="236"/>
      <c r="BA667" s="236"/>
    </row>
    <row r="668" spans="1:53" s="149" customFormat="1" x14ac:dyDescent="0.2">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2"/>
      <c r="Z668" s="242"/>
      <c r="AA668" s="241"/>
      <c r="AB668" s="241"/>
      <c r="AC668" s="242"/>
      <c r="AD668" s="242"/>
      <c r="AE668" s="242"/>
      <c r="AF668" s="241"/>
      <c r="AG668" s="241"/>
      <c r="AH668" s="242"/>
      <c r="AI668" s="242"/>
      <c r="AJ668" s="242"/>
      <c r="AK668" s="241"/>
      <c r="AL668" s="241"/>
      <c r="AM668" s="242"/>
      <c r="AN668" s="242"/>
      <c r="AO668" s="242"/>
      <c r="AP668" s="241"/>
      <c r="AQ668" s="241"/>
      <c r="AR668" s="241"/>
      <c r="AS668" s="241"/>
      <c r="AT668" s="241"/>
      <c r="AU668" s="241"/>
      <c r="AV668" s="241"/>
      <c r="AW668" s="241"/>
      <c r="AX668" s="241"/>
      <c r="AY668" s="241"/>
      <c r="AZ668" s="241"/>
      <c r="BA668" s="241"/>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Iogm5pkxYpfLwALnvI5RLPf4eJ0WTWTxrU1VCYAMXfAvY8biP7qbGhDfYL1EbOVty9dPTGLEkALSZMd7qHzskw==" saltValue="VKU8eTGbBqnWQKqQJQa1Bw==" spinCount="100000" sheet="1" selectLockedCells="1" selectUnlockedCells="1"/>
  <autoFilter ref="A8:BA529">
    <filterColumn colId="3">
      <filters>
        <filter val="EXTENSIÓN_PROYECCIÓN_SOCI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404">
    <mergeCell ref="N524:N526"/>
    <mergeCell ref="O524:O526"/>
    <mergeCell ref="P524:P526"/>
    <mergeCell ref="N527:N529"/>
    <mergeCell ref="O527:O529"/>
    <mergeCell ref="P527:P529"/>
    <mergeCell ref="B524:B526"/>
    <mergeCell ref="B527:B529"/>
    <mergeCell ref="C524:C526"/>
    <mergeCell ref="C527:C529"/>
    <mergeCell ref="D524:D526"/>
    <mergeCell ref="D527:D529"/>
    <mergeCell ref="E524:E526"/>
    <mergeCell ref="E527:E529"/>
    <mergeCell ref="F524:F526"/>
    <mergeCell ref="F527:F529"/>
    <mergeCell ref="J524:J526"/>
    <mergeCell ref="J527:J529"/>
    <mergeCell ref="K524:K526"/>
    <mergeCell ref="L524:L526"/>
    <mergeCell ref="M524:M526"/>
    <mergeCell ref="K527:K529"/>
    <mergeCell ref="L527:L529"/>
    <mergeCell ref="M527:M529"/>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62:AT64"/>
    <mergeCell ref="AI56:AI58"/>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Q56:AQ58"/>
    <mergeCell ref="AR56:AR58"/>
    <mergeCell ref="AH56:AH58"/>
    <mergeCell ref="AS44:AS46"/>
    <mergeCell ref="AS47:AS49"/>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Q53:AQ55"/>
    <mergeCell ref="AD65:AD67"/>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AH29:AH31"/>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F41:F43"/>
    <mergeCell ref="F44:F46"/>
    <mergeCell ref="A26:A28"/>
    <mergeCell ref="D26:D28"/>
    <mergeCell ref="E26:E28"/>
    <mergeCell ref="A29:A31"/>
    <mergeCell ref="D29:D31"/>
    <mergeCell ref="E29:E31"/>
    <mergeCell ref="A32:A34"/>
    <mergeCell ref="D32:D34"/>
    <mergeCell ref="E32:E34"/>
    <mergeCell ref="K35:K37"/>
    <mergeCell ref="AN74:AN76"/>
    <mergeCell ref="J41:J43"/>
    <mergeCell ref="R65:R67"/>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B41:B43"/>
    <mergeCell ref="K41:K43"/>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U20:U22"/>
    <mergeCell ref="E17:E19"/>
    <mergeCell ref="N62:N64"/>
    <mergeCell ref="D17:D19"/>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Q53:Q55"/>
    <mergeCell ref="A47:A49"/>
    <mergeCell ref="F50:F52"/>
    <mergeCell ref="F53:F55"/>
    <mergeCell ref="F56:F58"/>
    <mergeCell ref="M56:M58"/>
    <mergeCell ref="N17:N19"/>
    <mergeCell ref="O17:O19"/>
    <mergeCell ref="N29:N31"/>
    <mergeCell ref="K32:K34"/>
    <mergeCell ref="N32:N34"/>
    <mergeCell ref="L35:L37"/>
    <mergeCell ref="Q32:Q34"/>
    <mergeCell ref="K38:K40"/>
    <mergeCell ref="M50:M52"/>
    <mergeCell ref="J35:J37"/>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Q50:AQ52"/>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H71:AH73"/>
    <mergeCell ref="V53:V55"/>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R20:R22"/>
    <mergeCell ref="P32:P34"/>
    <mergeCell ref="AU20:AU22"/>
    <mergeCell ref="O59:O61"/>
    <mergeCell ref="AS23:AS25"/>
    <mergeCell ref="N14:N16"/>
    <mergeCell ref="AR50:AR52"/>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AQ9:AR9"/>
    <mergeCell ref="S9:W9"/>
    <mergeCell ref="X9:AP9"/>
    <mergeCell ref="AQ14:AQ16"/>
    <mergeCell ref="AR14:AR16"/>
    <mergeCell ref="L14:L16"/>
    <mergeCell ref="M14:M16"/>
    <mergeCell ref="M9:M10"/>
    <mergeCell ref="N9:N10"/>
    <mergeCell ref="P9:P10"/>
    <mergeCell ref="R9:R10"/>
    <mergeCell ref="V11:V13"/>
    <mergeCell ref="AC11:AC13"/>
    <mergeCell ref="AH11:AH13"/>
    <mergeCell ref="K6:L6"/>
    <mergeCell ref="U11:U13"/>
    <mergeCell ref="AS8:AT9"/>
    <mergeCell ref="S8:AR8"/>
    <mergeCell ref="E6:G6"/>
    <mergeCell ref="F8:F10"/>
    <mergeCell ref="O11:O13"/>
    <mergeCell ref="AM17:AM19"/>
    <mergeCell ref="G9:G10"/>
    <mergeCell ref="K9:K10"/>
    <mergeCell ref="AM14:AM16"/>
    <mergeCell ref="J14:J16"/>
    <mergeCell ref="K14:K16"/>
    <mergeCell ref="L26:L28"/>
    <mergeCell ref="M26:M28"/>
    <mergeCell ref="J29:J31"/>
    <mergeCell ref="K29:K31"/>
    <mergeCell ref="L29:L31"/>
    <mergeCell ref="AI23:AI25"/>
    <mergeCell ref="AI26:AI28"/>
    <mergeCell ref="AI29:AI31"/>
    <mergeCell ref="O29:O31"/>
    <mergeCell ref="P29:P31"/>
    <mergeCell ref="N26:N28"/>
    <mergeCell ref="E23:E25"/>
    <mergeCell ref="AH32:AH34"/>
    <mergeCell ref="AT23:AT25"/>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R41:R43"/>
    <mergeCell ref="R44:R46"/>
    <mergeCell ref="R62:R64"/>
    <mergeCell ref="X41:X43"/>
    <mergeCell ref="X62:X64"/>
    <mergeCell ref="U62:U64"/>
    <mergeCell ref="U65:U67"/>
    <mergeCell ref="U68:U70"/>
    <mergeCell ref="U44:U46"/>
    <mergeCell ref="U47:U49"/>
    <mergeCell ref="U50:U52"/>
    <mergeCell ref="U53:U55"/>
    <mergeCell ref="U41:U43"/>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M20:M22"/>
    <mergeCell ref="N20:N22"/>
    <mergeCell ref="P35:P37"/>
    <mergeCell ref="L32:L34"/>
    <mergeCell ref="L50:L52"/>
    <mergeCell ref="N38:N40"/>
    <mergeCell ref="R11:R13"/>
    <mergeCell ref="M23:M25"/>
    <mergeCell ref="AU23:AU25"/>
    <mergeCell ref="J26:J28"/>
    <mergeCell ref="K26:K28"/>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V20:AV22"/>
    <mergeCell ref="AI20:AI22"/>
    <mergeCell ref="D20:D22"/>
    <mergeCell ref="E20:E22"/>
    <mergeCell ref="AV26:AV28"/>
    <mergeCell ref="AV29:AV31"/>
    <mergeCell ref="AV32:AV34"/>
    <mergeCell ref="AV35:AV37"/>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M65:M67"/>
    <mergeCell ref="N65:N67"/>
    <mergeCell ref="N35:N37"/>
    <mergeCell ref="M44:M46"/>
    <mergeCell ref="M59:M61"/>
    <mergeCell ref="N59:N61"/>
    <mergeCell ref="N68:N70"/>
    <mergeCell ref="P53:P55"/>
    <mergeCell ref="O62:O64"/>
    <mergeCell ref="P62:P64"/>
    <mergeCell ref="Q62:Q64"/>
    <mergeCell ref="P59:P61"/>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L62:L64"/>
    <mergeCell ref="L65:L67"/>
    <mergeCell ref="K74:K76"/>
    <mergeCell ref="L74:L76"/>
    <mergeCell ref="A74:A76"/>
    <mergeCell ref="F59:F61"/>
    <mergeCell ref="F62:F64"/>
    <mergeCell ref="F65:F67"/>
    <mergeCell ref="L59:L61"/>
    <mergeCell ref="M62:M64"/>
    <mergeCell ref="A68:A70"/>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N77:N79"/>
    <mergeCell ref="O77:O79"/>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9">
    <cfRule type="containsText" dxfId="3609" priority="2485" operator="containsText" text="MEDIA">
      <formula>NOT(ISERROR(SEARCH("MEDIA",N11)))</formula>
    </cfRule>
    <cfRule type="containsText" dxfId="3608" priority="2486" operator="containsText" text="ALTA">
      <formula>NOT(ISERROR(SEARCH("ALTA",N11)))</formula>
    </cfRule>
    <cfRule type="containsText" dxfId="3607" priority="2487"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9">
    <cfRule type="containsText" dxfId="3606" priority="2482" operator="containsText" text="MEDIO">
      <formula>NOT(ISERROR(SEARCH("MEDIO",P11)))</formula>
    </cfRule>
    <cfRule type="containsText" dxfId="3605" priority="2483" operator="containsText" text="ALTO">
      <formula>NOT(ISERROR(SEARCH("ALTO",P11)))</formula>
    </cfRule>
    <cfRule type="containsText" dxfId="3604" priority="2484" operator="containsText" text="BAJO">
      <formula>NOT(ISERROR(SEARCH("BAJO",P11)))</formula>
    </cfRule>
  </conditionalFormatting>
  <conditionalFormatting sqref="S11:S25 S36:S40 S59:S121 S138:S139 S156:S181 S213:S214">
    <cfRule type="cellIs" dxfId="3603" priority="2481" operator="between">
      <formula>2</formula>
      <formula>3</formula>
    </cfRule>
  </conditionalFormatting>
  <conditionalFormatting sqref="R11:R280 R305:R529">
    <cfRule type="cellIs" dxfId="3602" priority="2478" operator="lessThanOrEqual">
      <formula>3</formula>
    </cfRule>
    <cfRule type="cellIs" dxfId="3601" priority="2479" stopIfTrue="1" operator="between">
      <formula>4</formula>
      <formula>9</formula>
    </cfRule>
    <cfRule type="cellIs" dxfId="3600" priority="2480" operator="greaterThanOrEqual">
      <formula>10</formula>
    </cfRule>
  </conditionalFormatting>
  <conditionalFormatting sqref="AS11:AS280 AS305:AS529">
    <cfRule type="cellIs" dxfId="3599" priority="2475" operator="lessThanOrEqual">
      <formula>10</formula>
    </cfRule>
    <cfRule type="cellIs" dxfId="3598" priority="2476" stopIfTrue="1" operator="between">
      <formula>11</formula>
      <formula>32</formula>
    </cfRule>
    <cfRule type="cellIs" dxfId="3597" priority="2477"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3596" priority="2472" operator="equal">
      <formula>"LEVE"</formula>
    </cfRule>
    <cfRule type="cellIs" dxfId="3595" priority="2473" operator="equal">
      <formula>"MODERADO"</formula>
    </cfRule>
    <cfRule type="cellIs" dxfId="3594" priority="2474" operator="equal">
      <formula>"GRAVE"</formula>
    </cfRule>
  </conditionalFormatting>
  <conditionalFormatting sqref="N11:N280 N305:N529">
    <cfRule type="containsText" dxfId="3593" priority="2470" operator="containsText" text="MEDIO BAJA">
      <formula>NOT(ISERROR(SEARCH("MEDIO BAJA",N11)))</formula>
    </cfRule>
    <cfRule type="containsText" dxfId="3592" priority="2471" operator="containsText" text="MEDIO ALTA">
      <formula>NOT(ISERROR(SEARCH("MEDIO ALTA",N11)))</formula>
    </cfRule>
  </conditionalFormatting>
  <conditionalFormatting sqref="P11:P280 P305:P529">
    <cfRule type="containsText" dxfId="3591" priority="2468" operator="containsText" text="MEDIO-BAJO">
      <formula>NOT(ISERROR(SEARCH("MEDIO-BAJO",P11)))</formula>
    </cfRule>
    <cfRule type="containsText" dxfId="3590" priority="2469"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3589" priority="2463">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3588" priority="2462">
      <formula>S11="No_existen"</formula>
    </cfRule>
  </conditionalFormatting>
  <conditionalFormatting sqref="BA11:BA31 BA35:BA55 BA57:BA58 BA62 BA65:BA67 BA74 BA81:BA91 BA93:BA101 BA103 BA106:BA148 BA150:BA280 BA305:BA418 BA421:BA451 BA453:BA463 BA466:BA491 BA494">
    <cfRule type="expression" dxfId="3587" priority="2453">
      <formula>AW11&lt;&gt;"COMPARTIR"</formula>
    </cfRule>
    <cfRule type="expression" dxfId="3586" priority="2459">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3585" priority="2446">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3584" priority="2445">
      <formula>AW11="ASUMIR"</formula>
    </cfRule>
  </conditionalFormatting>
  <conditionalFormatting sqref="AO11:AO280 AO305:AO529">
    <cfRule type="expression" dxfId="3583" priority="2551">
      <formula>T11="No_existen"</formula>
    </cfRule>
  </conditionalFormatting>
  <conditionalFormatting sqref="AK11:AK265 AK318:AK529">
    <cfRule type="expression" dxfId="3582" priority="2555">
      <formula>S11="No_existen"</formula>
    </cfRule>
  </conditionalFormatting>
  <conditionalFormatting sqref="AJ11:AJ280 AJ305:AJ529">
    <cfRule type="expression" dxfId="3581" priority="2559">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3580" priority="2563">
      <formula>T11="No_existen"</formula>
    </cfRule>
  </conditionalFormatting>
  <conditionalFormatting sqref="AF11:AF265 AF318:AF529">
    <cfRule type="expression" dxfId="3579" priority="2571">
      <formula>S11="No_existen"</formula>
    </cfRule>
  </conditionalFormatting>
  <conditionalFormatting sqref="AE11:AE280 AE305:AE529">
    <cfRule type="expression" dxfId="3578" priority="2575">
      <formula>T11="No_existen"</formula>
    </cfRule>
  </conditionalFormatting>
  <conditionalFormatting sqref="AR11:AR280 AR305:AR529">
    <cfRule type="containsText" dxfId="3577" priority="2422" operator="containsText" text="DÉBIL">
      <formula>NOT(ISERROR(SEARCH("DÉBIL",AR11)))</formula>
    </cfRule>
    <cfRule type="containsText" dxfId="3576" priority="2423" operator="containsText" text="ACEPTABLE">
      <formula>NOT(ISERROR(SEARCH("ACEPTABLE",AR11)))</formula>
    </cfRule>
    <cfRule type="containsText" dxfId="3575" priority="2424"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3574" priority="2629">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3573" priority="2631">
      <formula>T11="No_existen"</formula>
    </cfRule>
  </conditionalFormatting>
  <conditionalFormatting sqref="AB11:AB124 AB132:AB133 AB135:AB280 AB305:AB331 AB333:AB351 AB353:AB398 AB400:AB436 AB444:AB472 AB440:AB441 AB438 AB474:AB485 AB487:AB529">
    <cfRule type="expression" dxfId="3572" priority="2239">
      <formula>AA11="Semiautomatico"</formula>
    </cfRule>
    <cfRule type="expression" dxfId="3571" priority="2245">
      <formula>AA11="Manual"</formula>
    </cfRule>
    <cfRule type="expression" dxfId="3570" priority="2419">
      <formula>S11="No_existen"</formula>
    </cfRule>
  </conditionalFormatting>
  <conditionalFormatting sqref="AA12">
    <cfRule type="expression" dxfId="3569" priority="2418">
      <formula>$S$12="No_existen"</formula>
    </cfRule>
  </conditionalFormatting>
  <conditionalFormatting sqref="AB12:AB124 AB132:AB133 AB135:AB280 AB305:AB331 AB333:AB351 AB353:AB398 AB400:AB436 AB444:AB472 AB440:AB441 AB438 AB474:AB485 AB487:AB529">
    <cfRule type="expression" dxfId="3568" priority="2417">
      <formula>S12="No_existen"</formula>
    </cfRule>
  </conditionalFormatting>
  <conditionalFormatting sqref="AR11:AR280 AR305:AR529">
    <cfRule type="containsText" dxfId="3567" priority="2416" operator="containsText" text="INEXISTENTE">
      <formula>NOT(ISERROR(SEARCH("INEXISTENTE",AR11)))</formula>
    </cfRule>
  </conditionalFormatting>
  <conditionalFormatting sqref="AA11">
    <cfRule type="expression" dxfId="3566" priority="2414">
      <formula>S11="No_Existen"</formula>
    </cfRule>
  </conditionalFormatting>
  <conditionalFormatting sqref="AA13">
    <cfRule type="expression" dxfId="3565" priority="2411">
      <formula>S13="No_existen"</formula>
    </cfRule>
  </conditionalFormatting>
  <conditionalFormatting sqref="AA14">
    <cfRule type="expression" dxfId="3564" priority="2407">
      <formula>$S$14="No_existen"</formula>
    </cfRule>
  </conditionalFormatting>
  <conditionalFormatting sqref="AA15">
    <cfRule type="expression" dxfId="3563" priority="2404">
      <formula>$S$15="No_existen"</formula>
    </cfRule>
  </conditionalFormatting>
  <conditionalFormatting sqref="AA16">
    <cfRule type="expression" dxfId="3562" priority="2401">
      <formula>$S$16="No_existen"</formula>
    </cfRule>
  </conditionalFormatting>
  <conditionalFormatting sqref="AA17">
    <cfRule type="expression" dxfId="3561" priority="2398">
      <formula>$S$17="No_existen"</formula>
    </cfRule>
  </conditionalFormatting>
  <conditionalFormatting sqref="AA18">
    <cfRule type="expression" dxfId="3560" priority="2395">
      <formula>$S$18="No_existen"</formula>
    </cfRule>
  </conditionalFormatting>
  <conditionalFormatting sqref="AA19">
    <cfRule type="expression" dxfId="3559" priority="2392">
      <formula>$S$19="No_existen"</formula>
    </cfRule>
  </conditionalFormatting>
  <conditionalFormatting sqref="AA20">
    <cfRule type="expression" dxfId="3558" priority="2381">
      <formula>$S$20="No_existen"</formula>
    </cfRule>
  </conditionalFormatting>
  <conditionalFormatting sqref="AA21">
    <cfRule type="expression" dxfId="3557" priority="2378">
      <formula>$S$21="No_existen"</formula>
    </cfRule>
  </conditionalFormatting>
  <conditionalFormatting sqref="AA22">
    <cfRule type="expression" dxfId="3556" priority="2375">
      <formula>$S$22="No_existen"</formula>
    </cfRule>
  </conditionalFormatting>
  <conditionalFormatting sqref="AA23">
    <cfRule type="expression" dxfId="3555" priority="2372">
      <formula>$S$23="No_existen"</formula>
    </cfRule>
  </conditionalFormatting>
  <conditionalFormatting sqref="AA24">
    <cfRule type="expression" dxfId="3554" priority="2371">
      <formula>$S$24="No_existen"</formula>
    </cfRule>
  </conditionalFormatting>
  <conditionalFormatting sqref="AA25">
    <cfRule type="expression" dxfId="3553" priority="2370">
      <formula>$S$25="No_existen"</formula>
    </cfRule>
  </conditionalFormatting>
  <conditionalFormatting sqref="AA26">
    <cfRule type="expression" dxfId="3552" priority="2361">
      <formula>$S$26="No_existen"</formula>
    </cfRule>
  </conditionalFormatting>
  <conditionalFormatting sqref="AA27">
    <cfRule type="expression" dxfId="3551" priority="2360">
      <formula>$S$27="No_existen"</formula>
    </cfRule>
  </conditionalFormatting>
  <conditionalFormatting sqref="AA28">
    <cfRule type="expression" dxfId="3550" priority="2359">
      <formula>$S$28="No_existen"</formula>
    </cfRule>
  </conditionalFormatting>
  <conditionalFormatting sqref="AA29">
    <cfRule type="expression" dxfId="3549" priority="2354">
      <formula>$S$29="No_existen"</formula>
    </cfRule>
  </conditionalFormatting>
  <conditionalFormatting sqref="AA30">
    <cfRule type="expression" dxfId="3548" priority="2352">
      <formula>$S$30="No_existen"</formula>
    </cfRule>
  </conditionalFormatting>
  <conditionalFormatting sqref="AA31">
    <cfRule type="expression" dxfId="3547" priority="2351">
      <formula>$S$31="No_existen"</formula>
    </cfRule>
  </conditionalFormatting>
  <conditionalFormatting sqref="W33:W34">
    <cfRule type="expression" dxfId="3546" priority="2350">
      <formula>S33="No_existen"</formula>
    </cfRule>
  </conditionalFormatting>
  <conditionalFormatting sqref="AA32">
    <cfRule type="expression" dxfId="3545" priority="2349">
      <formula>$S$32="No_existen"</formula>
    </cfRule>
  </conditionalFormatting>
  <conditionalFormatting sqref="AA33">
    <cfRule type="expression" dxfId="3544" priority="2348">
      <formula>$S$33="No_existen"</formula>
    </cfRule>
  </conditionalFormatting>
  <conditionalFormatting sqref="AA34">
    <cfRule type="expression" dxfId="3543" priority="2347">
      <formula>$S$34="No_existen"</formula>
    </cfRule>
  </conditionalFormatting>
  <conditionalFormatting sqref="AG33">
    <cfRule type="expression" dxfId="3542" priority="2345">
      <formula>S33="No_existen"</formula>
    </cfRule>
  </conditionalFormatting>
  <conditionalFormatting sqref="AG34">
    <cfRule type="expression" dxfId="3541" priority="2344">
      <formula>S34="No_existen"</formula>
    </cfRule>
  </conditionalFormatting>
  <conditionalFormatting sqref="W35:W37">
    <cfRule type="expression" dxfId="3540" priority="2343">
      <formula>S35="No_existen"</formula>
    </cfRule>
  </conditionalFormatting>
  <conditionalFormatting sqref="AA35">
    <cfRule type="expression" dxfId="3539" priority="2342">
      <formula>$S$35="No_existen"</formula>
    </cfRule>
  </conditionalFormatting>
  <conditionalFormatting sqref="AA36">
    <cfRule type="expression" dxfId="3538" priority="2341">
      <formula>$S$36="No_existen"</formula>
    </cfRule>
  </conditionalFormatting>
  <conditionalFormatting sqref="AA37">
    <cfRule type="expression" dxfId="3537" priority="2340">
      <formula>$S$37="No_existen"</formula>
    </cfRule>
  </conditionalFormatting>
  <conditionalFormatting sqref="AG35">
    <cfRule type="expression" dxfId="3536" priority="2339">
      <formula>S35="No_existen"</formula>
    </cfRule>
  </conditionalFormatting>
  <conditionalFormatting sqref="AG36">
    <cfRule type="expression" dxfId="3535" priority="2338">
      <formula>S36="No_existen"</formula>
    </cfRule>
  </conditionalFormatting>
  <conditionalFormatting sqref="AG37">
    <cfRule type="expression" dxfId="3534" priority="2337">
      <formula>S37="No_existen"</formula>
    </cfRule>
  </conditionalFormatting>
  <conditionalFormatting sqref="W38:W40">
    <cfRule type="expression" dxfId="3533" priority="2336">
      <formula>S38="No_existen"</formula>
    </cfRule>
  </conditionalFormatting>
  <conditionalFormatting sqref="AA38">
    <cfRule type="expression" dxfId="3532" priority="2335">
      <formula>$S$38="No_existen"</formula>
    </cfRule>
  </conditionalFormatting>
  <conditionalFormatting sqref="AA39">
    <cfRule type="expression" dxfId="3531" priority="2334">
      <formula>$S$39="No_existen"</formula>
    </cfRule>
  </conditionalFormatting>
  <conditionalFormatting sqref="AA40">
    <cfRule type="expression" dxfId="3530" priority="2333">
      <formula>$S$40="No_existen"</formula>
    </cfRule>
  </conditionalFormatting>
  <conditionalFormatting sqref="AG38">
    <cfRule type="expression" dxfId="3529" priority="2332">
      <formula>S38="No_existen"</formula>
    </cfRule>
  </conditionalFormatting>
  <conditionalFormatting sqref="AG39">
    <cfRule type="expression" dxfId="3528" priority="2331">
      <formula>S39="No_existen"</formula>
    </cfRule>
  </conditionalFormatting>
  <conditionalFormatting sqref="AG40">
    <cfRule type="expression" dxfId="3527" priority="2330">
      <formula>S40="No_existen"</formula>
    </cfRule>
  </conditionalFormatting>
  <conditionalFormatting sqref="AA41">
    <cfRule type="expression" dxfId="3526" priority="2328">
      <formula>$S$41="No_existen"</formula>
    </cfRule>
  </conditionalFormatting>
  <conditionalFormatting sqref="AA42">
    <cfRule type="expression" dxfId="3525" priority="2327">
      <formula>$S$42="No_existen"</formula>
    </cfRule>
  </conditionalFormatting>
  <conditionalFormatting sqref="AA43">
    <cfRule type="expression" dxfId="3524" priority="2326">
      <formula>$S$43="No_existen"</formula>
    </cfRule>
  </conditionalFormatting>
  <conditionalFormatting sqref="AG41">
    <cfRule type="expression" dxfId="3523" priority="2325">
      <formula>S41="No_existen"</formula>
    </cfRule>
  </conditionalFormatting>
  <conditionalFormatting sqref="AG42">
    <cfRule type="expression" dxfId="3522" priority="2324">
      <formula>S42="No_existen"</formula>
    </cfRule>
  </conditionalFormatting>
  <conditionalFormatting sqref="AG43">
    <cfRule type="expression" dxfId="3521" priority="2323">
      <formula>S43="No_existen"</formula>
    </cfRule>
  </conditionalFormatting>
  <conditionalFormatting sqref="AG44">
    <cfRule type="expression" dxfId="3520" priority="2322">
      <formula>S44="No_existen"</formula>
    </cfRule>
  </conditionalFormatting>
  <conditionalFormatting sqref="AG45">
    <cfRule type="expression" dxfId="3519" priority="2321">
      <formula>S45="No_existen"</formula>
    </cfRule>
  </conditionalFormatting>
  <conditionalFormatting sqref="AG46">
    <cfRule type="expression" dxfId="3518" priority="2320">
      <formula>S46="No_existen"</formula>
    </cfRule>
  </conditionalFormatting>
  <conditionalFormatting sqref="AA44">
    <cfRule type="expression" dxfId="3517" priority="2319">
      <formula>$S$44="No_existen"</formula>
    </cfRule>
  </conditionalFormatting>
  <conditionalFormatting sqref="AA45">
    <cfRule type="expression" dxfId="3516" priority="2318">
      <formula>$S$45="No_existen"</formula>
    </cfRule>
  </conditionalFormatting>
  <conditionalFormatting sqref="AA46">
    <cfRule type="expression" dxfId="3515" priority="2317">
      <formula>$S$46="No_existen"</formula>
    </cfRule>
  </conditionalFormatting>
  <conditionalFormatting sqref="AA47">
    <cfRule type="expression" dxfId="3514" priority="2314">
      <formula>$S$47="No_existen"</formula>
    </cfRule>
  </conditionalFormatting>
  <conditionalFormatting sqref="AA48">
    <cfRule type="expression" dxfId="3513" priority="2313">
      <formula>$S$48="No_existen"</formula>
    </cfRule>
  </conditionalFormatting>
  <conditionalFormatting sqref="AA49">
    <cfRule type="expression" dxfId="3512" priority="2312">
      <formula>$S$49="No_existen"</formula>
    </cfRule>
  </conditionalFormatting>
  <conditionalFormatting sqref="AG47">
    <cfRule type="expression" dxfId="3511" priority="2311">
      <formula>S47="No_existen"</formula>
    </cfRule>
  </conditionalFormatting>
  <conditionalFormatting sqref="AG48">
    <cfRule type="expression" dxfId="3510" priority="2310">
      <formula>S48="No_existen"</formula>
    </cfRule>
  </conditionalFormatting>
  <conditionalFormatting sqref="AG49">
    <cfRule type="expression" dxfId="3509" priority="2309">
      <formula>S49="No_existen"</formula>
    </cfRule>
  </conditionalFormatting>
  <conditionalFormatting sqref="AG50">
    <cfRule type="expression" dxfId="3508" priority="2308">
      <formula>S50="No_existen"</formula>
    </cfRule>
  </conditionalFormatting>
  <conditionalFormatting sqref="AG51">
    <cfRule type="expression" dxfId="3507" priority="2307">
      <formula>S51="No_existen"</formula>
    </cfRule>
  </conditionalFormatting>
  <conditionalFormatting sqref="AG52">
    <cfRule type="expression" dxfId="3506" priority="2306">
      <formula>S52="No_existen"</formula>
    </cfRule>
  </conditionalFormatting>
  <conditionalFormatting sqref="AA50">
    <cfRule type="expression" dxfId="3505" priority="2305">
      <formula>$S$50="No_existen"</formula>
    </cfRule>
  </conditionalFormatting>
  <conditionalFormatting sqref="AA51">
    <cfRule type="expression" dxfId="3504" priority="2304">
      <formula>$S$51="No_existen"</formula>
    </cfRule>
  </conditionalFormatting>
  <conditionalFormatting sqref="AA52">
    <cfRule type="expression" dxfId="3503" priority="2303">
      <formula>$S$52="No_existen"</formula>
    </cfRule>
  </conditionalFormatting>
  <conditionalFormatting sqref="AA53">
    <cfRule type="expression" dxfId="3502" priority="2300">
      <formula>$S$53="No_existen"</formula>
    </cfRule>
  </conditionalFormatting>
  <conditionalFormatting sqref="AA54">
    <cfRule type="expression" dxfId="3501" priority="2299">
      <formula>$S$54="No_existen"</formula>
    </cfRule>
  </conditionalFormatting>
  <conditionalFormatting sqref="AA55">
    <cfRule type="expression" dxfId="3500" priority="2298">
      <formula>$S$55="No_existen"</formula>
    </cfRule>
  </conditionalFormatting>
  <conditionalFormatting sqref="AG53">
    <cfRule type="expression" dxfId="3499" priority="2297">
      <formula>S53="No_existen"</formula>
    </cfRule>
  </conditionalFormatting>
  <conditionalFormatting sqref="AG54">
    <cfRule type="expression" dxfId="3498" priority="2296">
      <formula>S54="No_existen"</formula>
    </cfRule>
  </conditionalFormatting>
  <conditionalFormatting sqref="AG55">
    <cfRule type="expression" dxfId="3497" priority="2295">
      <formula>S55="No_existen"</formula>
    </cfRule>
  </conditionalFormatting>
  <conditionalFormatting sqref="AG56">
    <cfRule type="expression" dxfId="3496" priority="2294">
      <formula>S56="No_existen"</formula>
    </cfRule>
  </conditionalFormatting>
  <conditionalFormatting sqref="AG57">
    <cfRule type="expression" dxfId="3495" priority="2293">
      <formula>S57="No_existen"</formula>
    </cfRule>
  </conditionalFormatting>
  <conditionalFormatting sqref="AG58">
    <cfRule type="expression" dxfId="3494" priority="2292">
      <formula>S58="No_existen"</formula>
    </cfRule>
  </conditionalFormatting>
  <conditionalFormatting sqref="AA56">
    <cfRule type="expression" dxfId="3493" priority="2291">
      <formula>$S$56="No_existen"</formula>
    </cfRule>
  </conditionalFormatting>
  <conditionalFormatting sqref="AA57">
    <cfRule type="expression" dxfId="3492" priority="2290">
      <formula>$S$57="No_existen"</formula>
    </cfRule>
  </conditionalFormatting>
  <conditionalFormatting sqref="AA58">
    <cfRule type="expression" dxfId="3491" priority="2289">
      <formula>$S$58="No_existen"</formula>
    </cfRule>
  </conditionalFormatting>
  <conditionalFormatting sqref="W57:W58">
    <cfRule type="expression" dxfId="3490" priority="2288">
      <formula>S57="No_existen"</formula>
    </cfRule>
  </conditionalFormatting>
  <conditionalFormatting sqref="AA59">
    <cfRule type="expression" dxfId="3489" priority="2286">
      <formula>$S$59="No_existen"</formula>
    </cfRule>
  </conditionalFormatting>
  <conditionalFormatting sqref="AA60">
    <cfRule type="expression" dxfId="3488" priority="2285">
      <formula>$S$60="No_existen"</formula>
    </cfRule>
  </conditionalFormatting>
  <conditionalFormatting sqref="AA61">
    <cfRule type="expression" dxfId="3487" priority="2284">
      <formula>$S$61="No_existen"</formula>
    </cfRule>
  </conditionalFormatting>
  <conditionalFormatting sqref="AA62">
    <cfRule type="expression" dxfId="3486" priority="2277">
      <formula>$S$62="No_existen"</formula>
    </cfRule>
  </conditionalFormatting>
  <conditionalFormatting sqref="AA63">
    <cfRule type="expression" dxfId="3485" priority="2276">
      <formula>$S$63="No_existen"</formula>
    </cfRule>
  </conditionalFormatting>
  <conditionalFormatting sqref="AA64">
    <cfRule type="expression" dxfId="3484" priority="2275">
      <formula>$S$64="No_existen"</formula>
    </cfRule>
  </conditionalFormatting>
  <conditionalFormatting sqref="AA65">
    <cfRule type="expression" dxfId="3483" priority="2272">
      <formula>$S$65="No_existen"</formula>
    </cfRule>
  </conditionalFormatting>
  <conditionalFormatting sqref="AA66">
    <cfRule type="expression" dxfId="3482" priority="2271">
      <formula>$S$66="No_existen"</formula>
    </cfRule>
  </conditionalFormatting>
  <conditionalFormatting sqref="AA67">
    <cfRule type="expression" dxfId="3481" priority="2270">
      <formula>$S$67="No_existen"</formula>
    </cfRule>
  </conditionalFormatting>
  <conditionalFormatting sqref="AA68">
    <cfRule type="expression" dxfId="3480" priority="2263">
      <formula>$S$68="No_existen"</formula>
    </cfRule>
  </conditionalFormatting>
  <conditionalFormatting sqref="AA69">
    <cfRule type="expression" dxfId="3479" priority="2262">
      <formula>$S$69="No_existen"</formula>
    </cfRule>
  </conditionalFormatting>
  <conditionalFormatting sqref="AA70">
    <cfRule type="expression" dxfId="3478" priority="2261">
      <formula>$S$70="No_existen"</formula>
    </cfRule>
  </conditionalFormatting>
  <conditionalFormatting sqref="W81:W82 W91 W121 W138:W139 W156:W157 W181 W213:W214">
    <cfRule type="expression" dxfId="3477" priority="2258">
      <formula>S81="No_existen"</formula>
    </cfRule>
  </conditionalFormatting>
  <conditionalFormatting sqref="AA71">
    <cfRule type="expression" dxfId="3476" priority="2257">
      <formula>$S$71="No_existen"</formula>
    </cfRule>
  </conditionalFormatting>
  <conditionalFormatting sqref="AA72">
    <cfRule type="expression" dxfId="3475" priority="2256">
      <formula>$S$72="No_existen"</formula>
    </cfRule>
  </conditionalFormatting>
  <conditionalFormatting sqref="AA73">
    <cfRule type="expression" dxfId="3474" priority="2255">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3473" priority="2254">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3472" priority="2253">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3471" priority="2252">
      <formula>$S$76="No_existen"</formula>
    </cfRule>
  </conditionalFormatting>
  <conditionalFormatting sqref="AG107 AG110 AG113 AG116 AG119 AG161 AG164 AG167 AG170 AG173 AG176">
    <cfRule type="expression" dxfId="3470" priority="2248">
      <formula>S107="No_existen"</formula>
    </cfRule>
  </conditionalFormatting>
  <conditionalFormatting sqref="AG81 AG108 AG111 AG114 AG117 AG120 AG138 AG156 AG162 AG165 AG168 AG171 AG174 AG177 AG213">
    <cfRule type="expression" dxfId="3469" priority="2247">
      <formula>S81="No_existen"</formula>
    </cfRule>
  </conditionalFormatting>
  <conditionalFormatting sqref="AG82 AG91 AG109 AG112 AG115 AG118 AG121 AG139 AG157 AG160 AG163 AG166 AG169 AG172 AG175 AG178 AG181 AG214">
    <cfRule type="expression" dxfId="3468" priority="2246">
      <formula>S82="No_existen"</formula>
    </cfRule>
  </conditionalFormatting>
  <conditionalFormatting sqref="AB23:AB25">
    <cfRule type="expression" dxfId="3467" priority="2240">
      <formula>AA23="Manual"</formula>
    </cfRule>
  </conditionalFormatting>
  <conditionalFormatting sqref="AG33:AG58 AG81:AG82 AG91 AG107:AG121 AG138:AG139 AG156:AG157 AG181 AG160:AG178 AG213:AG214">
    <cfRule type="expression" dxfId="3466" priority="2244">
      <formula>AF33="No asignado"</formula>
    </cfRule>
  </conditionalFormatting>
  <conditionalFormatting sqref="AV11">
    <cfRule type="cellIs" dxfId="3465" priority="2234" operator="equal">
      <formula>"LEVE"</formula>
    </cfRule>
    <cfRule type="cellIs" dxfId="3464" priority="2235" operator="equal">
      <formula>"MODERADO"</formula>
    </cfRule>
    <cfRule type="cellIs" dxfId="3463" priority="2236" operator="equal">
      <formula>"GRAVE"</formula>
    </cfRule>
  </conditionalFormatting>
  <conditionalFormatting sqref="AV14">
    <cfRule type="cellIs" dxfId="3462" priority="2231" operator="equal">
      <formula>"LEVE"</formula>
    </cfRule>
    <cfRule type="cellIs" dxfId="3461" priority="2232" operator="equal">
      <formula>"MODERADO"</formula>
    </cfRule>
    <cfRule type="cellIs" dxfId="3460" priority="2233" operator="equal">
      <formula>"GRAVE"</formula>
    </cfRule>
  </conditionalFormatting>
  <conditionalFormatting sqref="AV17 AV20">
    <cfRule type="cellIs" dxfId="3459" priority="2228" operator="equal">
      <formula>"LEVE"</formula>
    </cfRule>
    <cfRule type="cellIs" dxfId="3458" priority="2229" operator="equal">
      <formula>"MODERADO"</formula>
    </cfRule>
    <cfRule type="cellIs" dxfId="3457" priority="2230"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17 AW520:AW522 AW524:AW527 AW529">
    <cfRule type="expression" dxfId="3456" priority="2226">
      <formula>$S11="No_existen"</formula>
    </cfRule>
  </conditionalFormatting>
  <conditionalFormatting sqref="H25:I25 G26:G40 G57:I58 G81:I82 G59:H80 G91:I91 G83:H90 G121:I121 G92:H120 G138:I139 G122:G137 G180:I181 G140:H148 G158:H179 G213:I214 G182:H212 G237:I238 G215:G236 G239:G265">
    <cfRule type="expression" dxfId="3455" priority="2225">
      <formula>$G25="N/A"</formula>
    </cfRule>
  </conditionalFormatting>
  <conditionalFormatting sqref="G11:G25">
    <cfRule type="expression" dxfId="3454" priority="2224">
      <formula>$G11="N/A"</formula>
    </cfRule>
  </conditionalFormatting>
  <conditionalFormatting sqref="H11:H24">
    <cfRule type="expression" dxfId="3453" priority="2223">
      <formula>$G11="N/A"</formula>
    </cfRule>
  </conditionalFormatting>
  <conditionalFormatting sqref="W11">
    <cfRule type="expression" dxfId="3452" priority="2222">
      <formula>S11="No_existen"</formula>
    </cfRule>
  </conditionalFormatting>
  <conditionalFormatting sqref="W12">
    <cfRule type="expression" dxfId="3451" priority="2221">
      <formula>S12="No_existen"</formula>
    </cfRule>
  </conditionalFormatting>
  <conditionalFormatting sqref="W13">
    <cfRule type="expression" dxfId="3450" priority="2220">
      <formula>S13="No_existen"</formula>
    </cfRule>
  </conditionalFormatting>
  <conditionalFormatting sqref="W14">
    <cfRule type="expression" dxfId="3449" priority="2219">
      <formula>S14="No_existen"</formula>
    </cfRule>
  </conditionalFormatting>
  <conditionalFormatting sqref="W15">
    <cfRule type="expression" dxfId="3448" priority="2218">
      <formula>S15="No_existen"</formula>
    </cfRule>
  </conditionalFormatting>
  <conditionalFormatting sqref="W16">
    <cfRule type="expression" dxfId="3447" priority="2217">
      <formula>S16="No_existen"</formula>
    </cfRule>
  </conditionalFormatting>
  <conditionalFormatting sqref="W17">
    <cfRule type="expression" dxfId="3446" priority="2216">
      <formula>S17="No_existen"</formula>
    </cfRule>
  </conditionalFormatting>
  <conditionalFormatting sqref="W18">
    <cfRule type="expression" dxfId="3445" priority="2215">
      <formula>S18="No_existen"</formula>
    </cfRule>
  </conditionalFormatting>
  <conditionalFormatting sqref="W19">
    <cfRule type="expression" dxfId="3444" priority="2214">
      <formula>S19="No_existen"</formula>
    </cfRule>
  </conditionalFormatting>
  <conditionalFormatting sqref="W20">
    <cfRule type="expression" dxfId="3443" priority="2213">
      <formula>S20="No_existen"</formula>
    </cfRule>
  </conditionalFormatting>
  <conditionalFormatting sqref="W21">
    <cfRule type="expression" dxfId="3442" priority="2212">
      <formula>S21="No_existen"</formula>
    </cfRule>
  </conditionalFormatting>
  <conditionalFormatting sqref="W22">
    <cfRule type="expression" dxfId="3441" priority="2211">
      <formula>S22="No_existen"</formula>
    </cfRule>
  </conditionalFormatting>
  <conditionalFormatting sqref="W23">
    <cfRule type="expression" dxfId="3440" priority="2210">
      <formula>S23="No_existen"</formula>
    </cfRule>
  </conditionalFormatting>
  <conditionalFormatting sqref="W24">
    <cfRule type="expression" dxfId="3439" priority="2209">
      <formula>S24="No_existen"</formula>
    </cfRule>
  </conditionalFormatting>
  <conditionalFormatting sqref="W25">
    <cfRule type="expression" dxfId="3438" priority="2208">
      <formula>S25="No_existen"</formula>
    </cfRule>
  </conditionalFormatting>
  <conditionalFormatting sqref="AG11">
    <cfRule type="expression" dxfId="3437" priority="2207">
      <formula>$P$11="No_existen"</formula>
    </cfRule>
  </conditionalFormatting>
  <conditionalFormatting sqref="AG14">
    <cfRule type="expression" dxfId="3436" priority="2206">
      <formula>S14="No_existen"</formula>
    </cfRule>
  </conditionalFormatting>
  <conditionalFormatting sqref="AG15">
    <cfRule type="expression" dxfId="3435" priority="2205">
      <formula>S15="No_existen"</formula>
    </cfRule>
  </conditionalFormatting>
  <conditionalFormatting sqref="AG16">
    <cfRule type="expression" dxfId="3434" priority="2204">
      <formula>S16="No_existen"</formula>
    </cfRule>
  </conditionalFormatting>
  <conditionalFormatting sqref="AG17">
    <cfRule type="expression" dxfId="3433" priority="2203">
      <formula>S17="No_existen"</formula>
    </cfRule>
  </conditionalFormatting>
  <conditionalFormatting sqref="AG18">
    <cfRule type="expression" dxfId="3432" priority="2202">
      <formula>S18="No_existen"</formula>
    </cfRule>
  </conditionalFormatting>
  <conditionalFormatting sqref="AG19">
    <cfRule type="expression" dxfId="3431" priority="2201">
      <formula>S19="No_existen"</formula>
    </cfRule>
  </conditionalFormatting>
  <conditionalFormatting sqref="AG20:AG22">
    <cfRule type="expression" dxfId="3430" priority="2196">
      <formula>AF20="No asignado"</formula>
    </cfRule>
    <cfRule type="expression" dxfId="3429" priority="2200">
      <formula>S20="No_existen"</formula>
    </cfRule>
  </conditionalFormatting>
  <conditionalFormatting sqref="AG14:AG16">
    <cfRule type="expression" dxfId="3428" priority="2198">
      <formula>AF14="No asignado"</formula>
    </cfRule>
  </conditionalFormatting>
  <conditionalFormatting sqref="AG17:AG19">
    <cfRule type="expression" dxfId="3427" priority="2197">
      <formula>AF17="No asignado"</formula>
    </cfRule>
  </conditionalFormatting>
  <conditionalFormatting sqref="AG11:AG22">
    <cfRule type="expression" dxfId="3426" priority="2199">
      <formula>AF11="No asignado"</formula>
    </cfRule>
  </conditionalFormatting>
  <conditionalFormatting sqref="AG12">
    <cfRule type="expression" dxfId="3425" priority="2195">
      <formula>$P$12="No_existen"</formula>
    </cfRule>
  </conditionalFormatting>
  <conditionalFormatting sqref="AG13">
    <cfRule type="expression" dxfId="3424" priority="2194">
      <formula>$P$13="No_existen"</formula>
    </cfRule>
  </conditionalFormatting>
  <conditionalFormatting sqref="AG23">
    <cfRule type="expression" dxfId="3423" priority="2193">
      <formula>S23="No_existen"</formula>
    </cfRule>
  </conditionalFormatting>
  <conditionalFormatting sqref="AG24">
    <cfRule type="expression" dxfId="3422" priority="2192">
      <formula>S24="No_existen"</formula>
    </cfRule>
  </conditionalFormatting>
  <conditionalFormatting sqref="AG25">
    <cfRule type="expression" dxfId="3421" priority="2191">
      <formula>S25="No_existen"</formula>
    </cfRule>
  </conditionalFormatting>
  <conditionalFormatting sqref="AG23:AG25">
    <cfRule type="expression" dxfId="3420" priority="2190">
      <formula>AF23="No asignado"</formula>
    </cfRule>
  </conditionalFormatting>
  <conditionalFormatting sqref="AG25">
    <cfRule type="expression" dxfId="3419" priority="2189">
      <formula>S25="No_existen"</formula>
    </cfRule>
  </conditionalFormatting>
  <conditionalFormatting sqref="AU23">
    <cfRule type="cellIs" dxfId="3418" priority="2186" operator="equal">
      <formula>"LEVE"</formula>
    </cfRule>
    <cfRule type="cellIs" dxfId="3417" priority="2187" operator="equal">
      <formula>"MODERADO"</formula>
    </cfRule>
    <cfRule type="cellIs" dxfId="3416" priority="2188" operator="equal">
      <formula>"GRAVE"</formula>
    </cfRule>
  </conditionalFormatting>
  <conditionalFormatting sqref="AU11">
    <cfRule type="cellIs" dxfId="3415" priority="2183" operator="equal">
      <formula>"LEVE"</formula>
    </cfRule>
    <cfRule type="cellIs" dxfId="3414" priority="2184" operator="equal">
      <formula>"MODERADO"</formula>
    </cfRule>
    <cfRule type="cellIs" dxfId="3413" priority="2185" operator="equal">
      <formula>"GRAVE"</formula>
    </cfRule>
  </conditionalFormatting>
  <conditionalFormatting sqref="AU14">
    <cfRule type="cellIs" dxfId="3412" priority="2180" operator="equal">
      <formula>"LEVE"</formula>
    </cfRule>
    <cfRule type="cellIs" dxfId="3411" priority="2181" operator="equal">
      <formula>"MODERADO"</formula>
    </cfRule>
    <cfRule type="cellIs" dxfId="3410" priority="2182" operator="equal">
      <formula>"GRAVE"</formula>
    </cfRule>
  </conditionalFormatting>
  <conditionalFormatting sqref="AU17 AU20">
    <cfRule type="cellIs" dxfId="3409" priority="2177" operator="equal">
      <formula>"LEVE"</formula>
    </cfRule>
    <cfRule type="cellIs" dxfId="3408" priority="2178" operator="equal">
      <formula>"MODERADO"</formula>
    </cfRule>
    <cfRule type="cellIs" dxfId="3407" priority="2179" operator="equal">
      <formula>"GRAVE"</formula>
    </cfRule>
  </conditionalFormatting>
  <conditionalFormatting sqref="AX14:AX16">
    <cfRule type="expression" dxfId="3406" priority="2176">
      <formula>AW14="ASUMIR"</formula>
    </cfRule>
  </conditionalFormatting>
  <conditionalFormatting sqref="AY14:AY16">
    <cfRule type="expression" dxfId="3405" priority="2175">
      <formula>AW14="ASUMIR"</formula>
    </cfRule>
  </conditionalFormatting>
  <conditionalFormatting sqref="AY23:AY25">
    <cfRule type="expression" dxfId="3404" priority="2172">
      <formula>AW23="ASUMIR"</formula>
    </cfRule>
  </conditionalFormatting>
  <conditionalFormatting sqref="AY23:AY25">
    <cfRule type="expression" dxfId="3403" priority="2171">
      <formula>$S23="No_existen"</formula>
    </cfRule>
  </conditionalFormatting>
  <conditionalFormatting sqref="AX20:AX22">
    <cfRule type="expression" dxfId="3402" priority="2170">
      <formula>AW20="ASUMIR"</formula>
    </cfRule>
  </conditionalFormatting>
  <conditionalFormatting sqref="AX24:AX25">
    <cfRule type="expression" dxfId="3401" priority="2173">
      <formula>AW23="ASUMIR"</formula>
    </cfRule>
  </conditionalFormatting>
  <conditionalFormatting sqref="AX24:AX25">
    <cfRule type="expression" dxfId="3400" priority="2174">
      <formula>$S23="No_existen"</formula>
    </cfRule>
  </conditionalFormatting>
  <conditionalFormatting sqref="AY20">
    <cfRule type="expression" dxfId="3399" priority="2169">
      <formula>AW20="ASUMIR"</formula>
    </cfRule>
  </conditionalFormatting>
  <conditionalFormatting sqref="AY21">
    <cfRule type="expression" dxfId="3398" priority="2168">
      <formula>AW21="ASUMIR"</formula>
    </cfRule>
  </conditionalFormatting>
  <conditionalFormatting sqref="AY22">
    <cfRule type="expression" dxfId="3397" priority="2167">
      <formula>AW22="ASUMIR"</formula>
    </cfRule>
  </conditionalFormatting>
  <conditionalFormatting sqref="H26:H40">
    <cfRule type="expression" dxfId="3396" priority="2166">
      <formula>$G26="N/A"</formula>
    </cfRule>
  </conditionalFormatting>
  <conditionalFormatting sqref="I26 I28 I30:I40">
    <cfRule type="expression" dxfId="3395" priority="2164">
      <formula>$G26="N/A"</formula>
    </cfRule>
  </conditionalFormatting>
  <conditionalFormatting sqref="I29">
    <cfRule type="expression" dxfId="3394" priority="2165">
      <formula>$G27="N/A"</formula>
    </cfRule>
  </conditionalFormatting>
  <conditionalFormatting sqref="S26:S35">
    <cfRule type="cellIs" dxfId="3393" priority="2163" operator="between">
      <formula>2</formula>
      <formula>3</formula>
    </cfRule>
  </conditionalFormatting>
  <conditionalFormatting sqref="W26:W28">
    <cfRule type="expression" dxfId="3392" priority="2162">
      <formula>S26="No_existen"</formula>
    </cfRule>
  </conditionalFormatting>
  <conditionalFormatting sqref="W29:W31">
    <cfRule type="expression" dxfId="3391" priority="2161">
      <formula>S29="No_existen"</formula>
    </cfRule>
  </conditionalFormatting>
  <conditionalFormatting sqref="W32">
    <cfRule type="expression" dxfId="3390" priority="2160">
      <formula>S32="No_existen"</formula>
    </cfRule>
  </conditionalFormatting>
  <conditionalFormatting sqref="AG26:AG28">
    <cfRule type="expression" dxfId="3389" priority="2159">
      <formula>S26="No_existen"</formula>
    </cfRule>
  </conditionalFormatting>
  <conditionalFormatting sqref="AG29">
    <cfRule type="expression" dxfId="3388" priority="2158">
      <formula>S29="No_existen"</formula>
    </cfRule>
  </conditionalFormatting>
  <conditionalFormatting sqref="AG30">
    <cfRule type="expression" dxfId="3387" priority="2157">
      <formula>S30="No_existen"</formula>
    </cfRule>
  </conditionalFormatting>
  <conditionalFormatting sqref="AG31">
    <cfRule type="expression" dxfId="3386" priority="2156">
      <formula>S31="No_existen"</formula>
    </cfRule>
  </conditionalFormatting>
  <conditionalFormatting sqref="AG32">
    <cfRule type="expression" dxfId="3385" priority="2155">
      <formula>S32="No_existen"</formula>
    </cfRule>
  </conditionalFormatting>
  <conditionalFormatting sqref="AG26:AG32">
    <cfRule type="expression" dxfId="3384" priority="2154">
      <formula>AF26="No asignado"</formula>
    </cfRule>
  </conditionalFormatting>
  <conditionalFormatting sqref="AU26 AU29 AU32">
    <cfRule type="cellIs" dxfId="3383" priority="2151" operator="equal">
      <formula>"LEVE"</formula>
    </cfRule>
    <cfRule type="cellIs" dxfId="3382" priority="2152" operator="equal">
      <formula>"MODERADO"</formula>
    </cfRule>
    <cfRule type="cellIs" dxfId="3381" priority="2153" operator="equal">
      <formula>"GRAVE"</formula>
    </cfRule>
  </conditionalFormatting>
  <conditionalFormatting sqref="AV26 AV32 AV35">
    <cfRule type="cellIs" dxfId="3380" priority="2148" operator="equal">
      <formula>"LEVE"</formula>
    </cfRule>
    <cfRule type="cellIs" dxfId="3379" priority="2149" operator="equal">
      <formula>"MODERADO"</formula>
    </cfRule>
    <cfRule type="cellIs" dxfId="3378" priority="2150" operator="equal">
      <formula>"GRAVE"</formula>
    </cfRule>
  </conditionalFormatting>
  <conditionalFormatting sqref="AV29">
    <cfRule type="cellIs" dxfId="3377" priority="2145" operator="equal">
      <formula>"LEVE"</formula>
    </cfRule>
    <cfRule type="cellIs" dxfId="3376" priority="2146" operator="equal">
      <formula>"MODERADO"</formula>
    </cfRule>
    <cfRule type="cellIs" dxfId="3375" priority="2147" operator="equal">
      <formula>"GRAVE"</formula>
    </cfRule>
  </conditionalFormatting>
  <conditionalFormatting sqref="AX26">
    <cfRule type="expression" dxfId="3374" priority="2144">
      <formula>AW26="ASUMIR"</formula>
    </cfRule>
  </conditionalFormatting>
  <conditionalFormatting sqref="AY26">
    <cfRule type="expression" dxfId="3373" priority="2143">
      <formula>AW26="ASUMIR"</formula>
    </cfRule>
  </conditionalFormatting>
  <conditionalFormatting sqref="AX26:AY26">
    <cfRule type="expression" dxfId="3372" priority="2142">
      <formula>$S26="No_existen"</formula>
    </cfRule>
  </conditionalFormatting>
  <conditionalFormatting sqref="AX29">
    <cfRule type="expression" dxfId="3371" priority="2141">
      <formula>AW29="ASUMIR"</formula>
    </cfRule>
  </conditionalFormatting>
  <conditionalFormatting sqref="AY29">
    <cfRule type="expression" dxfId="3370" priority="2140">
      <formula>AW29="ASUMIR"</formula>
    </cfRule>
  </conditionalFormatting>
  <conditionalFormatting sqref="AX29:AY29">
    <cfRule type="expression" dxfId="3369" priority="2139">
      <formula>$S29="No_existen"</formula>
    </cfRule>
  </conditionalFormatting>
  <conditionalFormatting sqref="BA32:BA34">
    <cfRule type="expression" dxfId="3368" priority="2137">
      <formula>AW32&lt;&gt;"COMPARTIR"</formula>
    </cfRule>
    <cfRule type="expression" dxfId="3367" priority="2138">
      <formula>AW32="ASUMIR"</formula>
    </cfRule>
  </conditionalFormatting>
  <conditionalFormatting sqref="AY32:AZ34">
    <cfRule type="expression" dxfId="3366" priority="2136">
      <formula>AW32="ASUMIR"</formula>
    </cfRule>
  </conditionalFormatting>
  <conditionalFormatting sqref="AY32:AY34">
    <cfRule type="expression" dxfId="3365" priority="2135">
      <formula>$S32="No_existen"</formula>
    </cfRule>
  </conditionalFormatting>
  <conditionalFormatting sqref="AX32:AX34">
    <cfRule type="expression" dxfId="3364" priority="2134">
      <formula>AW32="ASUMIR"</formula>
    </cfRule>
  </conditionalFormatting>
  <conditionalFormatting sqref="S41:S58">
    <cfRule type="cellIs" dxfId="3363" priority="2133" operator="between">
      <formula>2</formula>
      <formula>3</formula>
    </cfRule>
  </conditionalFormatting>
  <conditionalFormatting sqref="W41">
    <cfRule type="expression" dxfId="3362" priority="2132">
      <formula>S41="No_existen"</formula>
    </cfRule>
  </conditionalFormatting>
  <conditionalFormatting sqref="W42">
    <cfRule type="expression" dxfId="3361" priority="2131">
      <formula>S42="No_existen"</formula>
    </cfRule>
  </conditionalFormatting>
  <conditionalFormatting sqref="W43">
    <cfRule type="expression" dxfId="3360" priority="2130">
      <formula>S43="No_existen"</formula>
    </cfRule>
  </conditionalFormatting>
  <conditionalFormatting sqref="W45">
    <cfRule type="expression" dxfId="3359" priority="2129">
      <formula>S45="No_existen"</formula>
    </cfRule>
  </conditionalFormatting>
  <conditionalFormatting sqref="W46">
    <cfRule type="expression" dxfId="3358" priority="2128">
      <formula>S46="No_existen"</formula>
    </cfRule>
  </conditionalFormatting>
  <conditionalFormatting sqref="W47">
    <cfRule type="expression" dxfId="3357" priority="2127">
      <formula>S47="No_existen"</formula>
    </cfRule>
  </conditionalFormatting>
  <conditionalFormatting sqref="W48">
    <cfRule type="expression" dxfId="3356" priority="2126">
      <formula>S48="No_existen"</formula>
    </cfRule>
  </conditionalFormatting>
  <conditionalFormatting sqref="W49">
    <cfRule type="expression" dxfId="3355" priority="2125">
      <formula>S49="No_existen"</formula>
    </cfRule>
  </conditionalFormatting>
  <conditionalFormatting sqref="W50">
    <cfRule type="expression" dxfId="3354" priority="2124">
      <formula>S50="No_existen"</formula>
    </cfRule>
  </conditionalFormatting>
  <conditionalFormatting sqref="W51">
    <cfRule type="expression" dxfId="3353" priority="2123">
      <formula>S51="No_existen"</formula>
    </cfRule>
  </conditionalFormatting>
  <conditionalFormatting sqref="W52">
    <cfRule type="expression" dxfId="3352" priority="2122">
      <formula>S52="No_existen"</formula>
    </cfRule>
  </conditionalFormatting>
  <conditionalFormatting sqref="W53">
    <cfRule type="expression" dxfId="3351" priority="2121">
      <formula>S53="No_existen"</formula>
    </cfRule>
  </conditionalFormatting>
  <conditionalFormatting sqref="W54">
    <cfRule type="expression" dxfId="3350" priority="2120">
      <formula>S54="No_existen"</formula>
    </cfRule>
  </conditionalFormatting>
  <conditionalFormatting sqref="W55">
    <cfRule type="expression" dxfId="3349" priority="2119">
      <formula>S55="No_existen"</formula>
    </cfRule>
  </conditionalFormatting>
  <conditionalFormatting sqref="W56">
    <cfRule type="expression" dxfId="3348" priority="2118">
      <formula>S56="No_existen"</formula>
    </cfRule>
  </conditionalFormatting>
  <conditionalFormatting sqref="W44">
    <cfRule type="expression" dxfId="3347" priority="2117">
      <formula>S44="No_existen"</formula>
    </cfRule>
  </conditionalFormatting>
  <conditionalFormatting sqref="AU50:AV50 AU53:AV53 AU56:AV56">
    <cfRule type="cellIs" dxfId="3346" priority="2114" operator="equal">
      <formula>"LEVE"</formula>
    </cfRule>
    <cfRule type="cellIs" dxfId="3345" priority="2115" operator="equal">
      <formula>"MODERADO"</formula>
    </cfRule>
    <cfRule type="cellIs" dxfId="3344" priority="2116" operator="equal">
      <formula>"GRAVE"</formula>
    </cfRule>
  </conditionalFormatting>
  <conditionalFormatting sqref="AU41:AV41">
    <cfRule type="cellIs" dxfId="3343" priority="2111" operator="equal">
      <formula>"LEVE"</formula>
    </cfRule>
    <cfRule type="cellIs" dxfId="3342" priority="2112" operator="equal">
      <formula>"MODERADO"</formula>
    </cfRule>
    <cfRule type="cellIs" dxfId="3341" priority="2113" operator="equal">
      <formula>"GRAVE"</formula>
    </cfRule>
  </conditionalFormatting>
  <conditionalFormatting sqref="AU44:AV44">
    <cfRule type="cellIs" dxfId="3340" priority="2108" operator="equal">
      <formula>"LEVE"</formula>
    </cfRule>
    <cfRule type="cellIs" dxfId="3339" priority="2109" operator="equal">
      <formula>"MODERADO"</formula>
    </cfRule>
    <cfRule type="cellIs" dxfId="3338" priority="2110" operator="equal">
      <formula>"GRAVE"</formula>
    </cfRule>
  </conditionalFormatting>
  <conditionalFormatting sqref="AU47:AV47">
    <cfRule type="cellIs" dxfId="3337" priority="2105" operator="equal">
      <formula>"LEVE"</formula>
    </cfRule>
    <cfRule type="cellIs" dxfId="3336" priority="2106" operator="equal">
      <formula>"MODERADO"</formula>
    </cfRule>
    <cfRule type="cellIs" dxfId="3335" priority="2107" operator="equal">
      <formula>"GRAVE"</formula>
    </cfRule>
  </conditionalFormatting>
  <conditionalFormatting sqref="AX41">
    <cfRule type="expression" dxfId="3334" priority="2104">
      <formula>AW41="ASUMIR"</formula>
    </cfRule>
  </conditionalFormatting>
  <conditionalFormatting sqref="AY41">
    <cfRule type="expression" dxfId="3333" priority="2103">
      <formula>AW41="ASUMIR"</formula>
    </cfRule>
  </conditionalFormatting>
  <conditionalFormatting sqref="AX42">
    <cfRule type="expression" dxfId="3332" priority="2102">
      <formula>AW42="ASUMIR"</formula>
    </cfRule>
  </conditionalFormatting>
  <conditionalFormatting sqref="AY42">
    <cfRule type="expression" dxfId="3331" priority="2101">
      <formula>AW42="ASUMIR"</formula>
    </cfRule>
  </conditionalFormatting>
  <conditionalFormatting sqref="AX44">
    <cfRule type="expression" dxfId="3330" priority="2100">
      <formula>AW44="ASUMIR"</formula>
    </cfRule>
  </conditionalFormatting>
  <conditionalFormatting sqref="AY44">
    <cfRule type="expression" dxfId="3329" priority="2099">
      <formula>AW44="ASUMIR"</formula>
    </cfRule>
  </conditionalFormatting>
  <conditionalFormatting sqref="BA56">
    <cfRule type="expression" dxfId="3328" priority="2097">
      <formula>AW56&lt;&gt;"COMPARTIR"</formula>
    </cfRule>
    <cfRule type="expression" dxfId="3327" priority="2098">
      <formula>AW56="ASUMIR"</formula>
    </cfRule>
  </conditionalFormatting>
  <conditionalFormatting sqref="AX56">
    <cfRule type="expression" dxfId="3326" priority="2096">
      <formula>AW56="ASUMIR"</formula>
    </cfRule>
  </conditionalFormatting>
  <conditionalFormatting sqref="AY56:AZ56">
    <cfRule type="expression" dxfId="3325" priority="2095">
      <formula>AW56="ASUMIR"</formula>
    </cfRule>
  </conditionalFormatting>
  <conditionalFormatting sqref="W61">
    <cfRule type="expression" dxfId="3324" priority="2094">
      <formula>S61="No_existen"</formula>
    </cfRule>
  </conditionalFormatting>
  <conditionalFormatting sqref="W73">
    <cfRule type="expression" dxfId="3323" priority="2093">
      <formula>S73="No_existen"</formula>
    </cfRule>
  </conditionalFormatting>
  <conditionalFormatting sqref="W59">
    <cfRule type="expression" dxfId="3322" priority="2092">
      <formula>S59="No_existen"</formula>
    </cfRule>
  </conditionalFormatting>
  <conditionalFormatting sqref="W60">
    <cfRule type="expression" dxfId="3321" priority="2091">
      <formula>S60="No_existen"</formula>
    </cfRule>
  </conditionalFormatting>
  <conditionalFormatting sqref="W62">
    <cfRule type="expression" dxfId="3320" priority="2090">
      <formula>S62="No_existen"</formula>
    </cfRule>
  </conditionalFormatting>
  <conditionalFormatting sqref="W63">
    <cfRule type="expression" dxfId="3319" priority="2089">
      <formula>S63="No_existen"</formula>
    </cfRule>
  </conditionalFormatting>
  <conditionalFormatting sqref="W64">
    <cfRule type="expression" dxfId="3318" priority="2088">
      <formula>S64="No_existen"</formula>
    </cfRule>
  </conditionalFormatting>
  <conditionalFormatting sqref="W65">
    <cfRule type="expression" dxfId="3317" priority="2087">
      <formula>S65="No_existen"</formula>
    </cfRule>
  </conditionalFormatting>
  <conditionalFormatting sqref="W66">
    <cfRule type="expression" dxfId="3316" priority="2086">
      <formula>S66="No_existen"</formula>
    </cfRule>
  </conditionalFormatting>
  <conditionalFormatting sqref="W67">
    <cfRule type="expression" dxfId="3315" priority="2085">
      <formula>S67="No_existen"</formula>
    </cfRule>
  </conditionalFormatting>
  <conditionalFormatting sqref="W68">
    <cfRule type="expression" dxfId="3314" priority="2084">
      <formula>S68="No_existen"</formula>
    </cfRule>
  </conditionalFormatting>
  <conditionalFormatting sqref="W69">
    <cfRule type="expression" dxfId="3313" priority="2083">
      <formula>S69="No_existen"</formula>
    </cfRule>
  </conditionalFormatting>
  <conditionalFormatting sqref="W70">
    <cfRule type="expression" dxfId="3312" priority="2082">
      <formula>S70="No_existen"</formula>
    </cfRule>
  </conditionalFormatting>
  <conditionalFormatting sqref="W71">
    <cfRule type="expression" dxfId="3311" priority="2081">
      <formula>S71="No_existen"</formula>
    </cfRule>
  </conditionalFormatting>
  <conditionalFormatting sqref="W72">
    <cfRule type="expression" dxfId="3310" priority="2080">
      <formula>S72="No_existen"</formula>
    </cfRule>
  </conditionalFormatting>
  <conditionalFormatting sqref="W74">
    <cfRule type="expression" dxfId="3309" priority="2079">
      <formula>S74="No_existen"</formula>
    </cfRule>
  </conditionalFormatting>
  <conditionalFormatting sqref="W75">
    <cfRule type="expression" dxfId="3308" priority="2078">
      <formula>S75="No_existen"</formula>
    </cfRule>
  </conditionalFormatting>
  <conditionalFormatting sqref="W76">
    <cfRule type="expression" dxfId="3307" priority="2077">
      <formula>S76="No_existen"</formula>
    </cfRule>
  </conditionalFormatting>
  <conditionalFormatting sqref="W77:W79">
    <cfRule type="expression" dxfId="3306" priority="2076">
      <formula>S77="No_existen"</formula>
    </cfRule>
  </conditionalFormatting>
  <conditionalFormatting sqref="W80">
    <cfRule type="expression" dxfId="3305" priority="2075">
      <formula>S80="No_existen"</formula>
    </cfRule>
  </conditionalFormatting>
  <conditionalFormatting sqref="AG73">
    <cfRule type="expression" dxfId="3304" priority="2074">
      <formula>S73="No_existen"</formula>
    </cfRule>
  </conditionalFormatting>
  <conditionalFormatting sqref="AG61 AG73">
    <cfRule type="expression" dxfId="3303" priority="2073">
      <formula>AF61="No asignado"</formula>
    </cfRule>
  </conditionalFormatting>
  <conditionalFormatting sqref="AG61">
    <cfRule type="expression" dxfId="3302" priority="2072">
      <formula>$S$13="No_existen"</formula>
    </cfRule>
  </conditionalFormatting>
  <conditionalFormatting sqref="AG59">
    <cfRule type="expression" dxfId="3301" priority="2071">
      <formula>$P$11="No_existen"</formula>
    </cfRule>
  </conditionalFormatting>
  <conditionalFormatting sqref="AG59:AG60">
    <cfRule type="expression" dxfId="3300" priority="2070">
      <formula>AF59="No asignado"</formula>
    </cfRule>
  </conditionalFormatting>
  <conditionalFormatting sqref="AG60">
    <cfRule type="expression" dxfId="3299" priority="2069">
      <formula>$P$12="No_existen"</formula>
    </cfRule>
  </conditionalFormatting>
  <conditionalFormatting sqref="AG62">
    <cfRule type="expression" dxfId="3298" priority="2068">
      <formula>S62="No_existen"</formula>
    </cfRule>
  </conditionalFormatting>
  <conditionalFormatting sqref="AG63">
    <cfRule type="expression" dxfId="3297" priority="2067">
      <formula>S63="No_existen"</formula>
    </cfRule>
  </conditionalFormatting>
  <conditionalFormatting sqref="AG64">
    <cfRule type="expression" dxfId="3296" priority="2066">
      <formula>S64="No_existen"</formula>
    </cfRule>
  </conditionalFormatting>
  <conditionalFormatting sqref="AG62:AG64">
    <cfRule type="expression" dxfId="3295" priority="2064">
      <formula>AF62="No asignado"</formula>
    </cfRule>
  </conditionalFormatting>
  <conditionalFormatting sqref="AG62:AG64">
    <cfRule type="expression" dxfId="3294" priority="2065">
      <formula>AF62="No asignado"</formula>
    </cfRule>
  </conditionalFormatting>
  <conditionalFormatting sqref="AG65">
    <cfRule type="expression" dxfId="3293" priority="2063">
      <formula>S65="No_existen"</formula>
    </cfRule>
  </conditionalFormatting>
  <conditionalFormatting sqref="AG66">
    <cfRule type="expression" dxfId="3292" priority="2062">
      <formula>S66="No_existen"</formula>
    </cfRule>
  </conditionalFormatting>
  <conditionalFormatting sqref="AG67">
    <cfRule type="expression" dxfId="3291" priority="2061">
      <formula>S67="No_existen"</formula>
    </cfRule>
  </conditionalFormatting>
  <conditionalFormatting sqref="AG65:AG67">
    <cfRule type="expression" dxfId="3290" priority="2059">
      <formula>AF65="No asignado"</formula>
    </cfRule>
  </conditionalFormatting>
  <conditionalFormatting sqref="AG65:AG67">
    <cfRule type="expression" dxfId="3289" priority="2060">
      <formula>AF65="No asignado"</formula>
    </cfRule>
  </conditionalFormatting>
  <conditionalFormatting sqref="AG68:AG70">
    <cfRule type="expression" dxfId="3288" priority="2054">
      <formula>AF68="No asignado"</formula>
    </cfRule>
    <cfRule type="expression" dxfId="3287" priority="2058">
      <formula>S68="No_existen"</formula>
    </cfRule>
  </conditionalFormatting>
  <conditionalFormatting sqref="AG71">
    <cfRule type="expression" dxfId="3286" priority="2057">
      <formula>S71="No_existen"</formula>
    </cfRule>
  </conditionalFormatting>
  <conditionalFormatting sqref="AG72">
    <cfRule type="expression" dxfId="3285" priority="2056">
      <formula>S72="No_existen"</formula>
    </cfRule>
  </conditionalFormatting>
  <conditionalFormatting sqref="AG68:AG72">
    <cfRule type="expression" dxfId="3284" priority="2055">
      <formula>AF68="No asignado"</formula>
    </cfRule>
  </conditionalFormatting>
  <conditionalFormatting sqref="AG74">
    <cfRule type="expression" dxfId="3283" priority="2053">
      <formula>S74="No_existen"</formula>
    </cfRule>
  </conditionalFormatting>
  <conditionalFormatting sqref="AG75">
    <cfRule type="expression" dxfId="3282" priority="2052">
      <formula>S75="No_existen"</formula>
    </cfRule>
  </conditionalFormatting>
  <conditionalFormatting sqref="AG76">
    <cfRule type="expression" dxfId="3281" priority="2051">
      <formula>S76="No_existen"</formula>
    </cfRule>
  </conditionalFormatting>
  <conditionalFormatting sqref="AG77:AG79">
    <cfRule type="expression" dxfId="3280" priority="2050">
      <formula>S77="No_existen"</formula>
    </cfRule>
  </conditionalFormatting>
  <conditionalFormatting sqref="AG74:AG79">
    <cfRule type="expression" dxfId="3279" priority="2049">
      <formula>AF74="No asignado"</formula>
    </cfRule>
  </conditionalFormatting>
  <conditionalFormatting sqref="AG80">
    <cfRule type="expression" dxfId="3278" priority="2048">
      <formula>S80="No_existen"</formula>
    </cfRule>
  </conditionalFormatting>
  <conditionalFormatting sqref="AG80">
    <cfRule type="expression" dxfId="3277" priority="2047">
      <formula>AF80="No asignado"</formula>
    </cfRule>
  </conditionalFormatting>
  <conditionalFormatting sqref="AU71:AV71 AU74:AV74 AU77:AV77 AU80:AV80">
    <cfRule type="cellIs" dxfId="3276" priority="2044" operator="equal">
      <formula>"LEVE"</formula>
    </cfRule>
    <cfRule type="cellIs" dxfId="3275" priority="2045" operator="equal">
      <formula>"MODERADO"</formula>
    </cfRule>
    <cfRule type="cellIs" dxfId="3274" priority="2046" operator="equal">
      <formula>"GRAVE"</formula>
    </cfRule>
  </conditionalFormatting>
  <conditionalFormatting sqref="AU59:AV59">
    <cfRule type="cellIs" dxfId="3273" priority="2041" operator="equal">
      <formula>"LEVE"</formula>
    </cfRule>
    <cfRule type="cellIs" dxfId="3272" priority="2042" operator="equal">
      <formula>"MODERADO"</formula>
    </cfRule>
    <cfRule type="cellIs" dxfId="3271" priority="2043" operator="equal">
      <formula>"GRAVE"</formula>
    </cfRule>
  </conditionalFormatting>
  <conditionalFormatting sqref="AU62:AV62">
    <cfRule type="cellIs" dxfId="3270" priority="2038" operator="equal">
      <formula>"LEVE"</formula>
    </cfRule>
    <cfRule type="cellIs" dxfId="3269" priority="2039" operator="equal">
      <formula>"MODERADO"</formula>
    </cfRule>
    <cfRule type="cellIs" dxfId="3268" priority="2040" operator="equal">
      <formula>"GRAVE"</formula>
    </cfRule>
  </conditionalFormatting>
  <conditionalFormatting sqref="AU65:AV65 AU68:AV68">
    <cfRule type="cellIs" dxfId="3267" priority="2035" operator="equal">
      <formula>"LEVE"</formula>
    </cfRule>
    <cfRule type="cellIs" dxfId="3266" priority="2036" operator="equal">
      <formula>"MODERADO"</formula>
    </cfRule>
    <cfRule type="cellIs" dxfId="3265" priority="2037" operator="equal">
      <formula>"GRAVE"</formula>
    </cfRule>
  </conditionalFormatting>
  <conditionalFormatting sqref="BA61">
    <cfRule type="expression" dxfId="3264" priority="2033">
      <formula>AW61&lt;&gt;"COMPARTIR"</formula>
    </cfRule>
    <cfRule type="expression" dxfId="3263" priority="2034">
      <formula>AW61="ASUMIR"</formula>
    </cfRule>
  </conditionalFormatting>
  <conditionalFormatting sqref="AX61">
    <cfRule type="expression" dxfId="3262" priority="2032">
      <formula>AW61="ASUMIR"</formula>
    </cfRule>
  </conditionalFormatting>
  <conditionalFormatting sqref="AZ61">
    <cfRule type="expression" dxfId="3261" priority="2031">
      <formula>AX61="ASUMIR"</formula>
    </cfRule>
  </conditionalFormatting>
  <conditionalFormatting sqref="AX61">
    <cfRule type="expression" dxfId="3260" priority="2030">
      <formula>$S61="No_existen"</formula>
    </cfRule>
  </conditionalFormatting>
  <conditionalFormatting sqref="BA59:BA60">
    <cfRule type="expression" dxfId="3259" priority="2028">
      <formula>AW59&lt;&gt;"COMPARTIR"</formula>
    </cfRule>
    <cfRule type="expression" dxfId="3258" priority="2029">
      <formula>AW59="ASUMIR"</formula>
    </cfRule>
  </conditionalFormatting>
  <conditionalFormatting sqref="AX59:AX60">
    <cfRule type="expression" dxfId="3257" priority="2027">
      <formula>AW59="ASUMIR"</formula>
    </cfRule>
  </conditionalFormatting>
  <conditionalFormatting sqref="AY59:AZ60">
    <cfRule type="expression" dxfId="3256" priority="2026">
      <formula>AW59="ASUMIR"</formula>
    </cfRule>
  </conditionalFormatting>
  <conditionalFormatting sqref="AY61">
    <cfRule type="expression" dxfId="3255" priority="2025">
      <formula>AW61="ASUMIR"</formula>
    </cfRule>
  </conditionalFormatting>
  <conditionalFormatting sqref="AX62">
    <cfRule type="expression" dxfId="3254" priority="2024">
      <formula>AW62="ASUMIR"</formula>
    </cfRule>
  </conditionalFormatting>
  <conditionalFormatting sqref="AY62">
    <cfRule type="expression" dxfId="3253" priority="2023">
      <formula>AW62="ASUMIR"</formula>
    </cfRule>
  </conditionalFormatting>
  <conditionalFormatting sqref="BA63:BA64">
    <cfRule type="expression" dxfId="3252" priority="2021">
      <formula>AW63&lt;&gt;"COMPARTIR"</formula>
    </cfRule>
    <cfRule type="expression" dxfId="3251" priority="2022">
      <formula>AW63="ASUMIR"</formula>
    </cfRule>
  </conditionalFormatting>
  <conditionalFormatting sqref="AX63:AX64">
    <cfRule type="expression" dxfId="3250" priority="2020">
      <formula>AW63="ASUMIR"</formula>
    </cfRule>
  </conditionalFormatting>
  <conditionalFormatting sqref="AY63:AZ64">
    <cfRule type="expression" dxfId="3249" priority="2019">
      <formula>AW63="ASUMIR"</formula>
    </cfRule>
  </conditionalFormatting>
  <conditionalFormatting sqref="BA73">
    <cfRule type="expression" dxfId="3248" priority="2008">
      <formula>AW73&lt;&gt;"COMPARTIR"</formula>
    </cfRule>
    <cfRule type="expression" dxfId="3247" priority="2009">
      <formula>AW73="ASUMIR"</formula>
    </cfRule>
  </conditionalFormatting>
  <conditionalFormatting sqref="AX73">
    <cfRule type="expression" dxfId="3246" priority="2007">
      <formula>AW73="ASUMIR"</formula>
    </cfRule>
  </conditionalFormatting>
  <conditionalFormatting sqref="AY73:AZ73">
    <cfRule type="expression" dxfId="3245" priority="2006">
      <formula>AW73="ASUMIR"</formula>
    </cfRule>
  </conditionalFormatting>
  <conditionalFormatting sqref="BA68:BA70">
    <cfRule type="expression" dxfId="3244" priority="2003">
      <formula>AW68&lt;&gt;"COMPARTIR"</formula>
    </cfRule>
    <cfRule type="expression" dxfId="3243" priority="2004">
      <formula>AW68="ASUMIR"</formula>
    </cfRule>
  </conditionalFormatting>
  <conditionalFormatting sqref="AX68:AX70">
    <cfRule type="expression" dxfId="3242" priority="2002">
      <formula>AW68="ASUMIR"</formula>
    </cfRule>
  </conditionalFormatting>
  <conditionalFormatting sqref="AY68:AZ70">
    <cfRule type="expression" dxfId="3241" priority="2001">
      <formula>AW68="ASUMIR"</formula>
    </cfRule>
  </conditionalFormatting>
  <conditionalFormatting sqref="BA71:BA72">
    <cfRule type="expression" dxfId="3240" priority="1999">
      <formula>AW71&lt;&gt;"COMPARTIR"</formula>
    </cfRule>
    <cfRule type="expression" dxfId="3239" priority="2000">
      <formula>AW71="ASUMIR"</formula>
    </cfRule>
  </conditionalFormatting>
  <conditionalFormatting sqref="AX71:AX72">
    <cfRule type="expression" dxfId="3238" priority="1998">
      <formula>AW71="ASUMIR"</formula>
    </cfRule>
  </conditionalFormatting>
  <conditionalFormatting sqref="AY71:AZ72">
    <cfRule type="expression" dxfId="3237" priority="1997">
      <formula>AW71="ASUMIR"</formula>
    </cfRule>
  </conditionalFormatting>
  <conditionalFormatting sqref="AX74">
    <cfRule type="expression" dxfId="3236" priority="1996">
      <formula>AW74="ASUMIR"</formula>
    </cfRule>
  </conditionalFormatting>
  <conditionalFormatting sqref="AY74">
    <cfRule type="expression" dxfId="3235" priority="1995">
      <formula>AW74="ASUMIR"</formula>
    </cfRule>
  </conditionalFormatting>
  <conditionalFormatting sqref="BA75:BA76">
    <cfRule type="expression" dxfId="3234" priority="1993">
      <formula>AW75&lt;&gt;"COMPARTIR"</formula>
    </cfRule>
    <cfRule type="expression" dxfId="3233" priority="1994">
      <formula>AW75="ASUMIR"</formula>
    </cfRule>
  </conditionalFormatting>
  <conditionalFormatting sqref="AX75:AX76">
    <cfRule type="expression" dxfId="3232" priority="1992">
      <formula>AW75="ASUMIR"</formula>
    </cfRule>
  </conditionalFormatting>
  <conditionalFormatting sqref="AY75:AZ76">
    <cfRule type="expression" dxfId="3231" priority="1991">
      <formula>AW75="ASUMIR"</formula>
    </cfRule>
  </conditionalFormatting>
  <conditionalFormatting sqref="BA77:BA79">
    <cfRule type="expression" dxfId="3230" priority="1989">
      <formula>AW77&lt;&gt;"COMPARTIR"</formula>
    </cfRule>
    <cfRule type="expression" dxfId="3229" priority="1990">
      <formula>AW77="ASUMIR"</formula>
    </cfRule>
  </conditionalFormatting>
  <conditionalFormatting sqref="AX77:AX79">
    <cfRule type="expression" dxfId="3228" priority="1988">
      <formula>AW77="ASUMIR"</formula>
    </cfRule>
  </conditionalFormatting>
  <conditionalFormatting sqref="AY77:AZ79">
    <cfRule type="expression" dxfId="3227" priority="1987">
      <formula>AW77="ASUMIR"</formula>
    </cfRule>
  </conditionalFormatting>
  <conditionalFormatting sqref="BA80">
    <cfRule type="expression" dxfId="3226" priority="1985">
      <formula>AW80&lt;&gt;"COMPARTIR"</formula>
    </cfRule>
    <cfRule type="expression" dxfId="3225" priority="1986">
      <formula>AW80="ASUMIR"</formula>
    </cfRule>
  </conditionalFormatting>
  <conditionalFormatting sqref="AX80">
    <cfRule type="expression" dxfId="3224" priority="1984">
      <formula>AW80="ASUMIR"</formula>
    </cfRule>
  </conditionalFormatting>
  <conditionalFormatting sqref="AY80:AZ80">
    <cfRule type="expression" dxfId="3223" priority="1983">
      <formula>AW80="ASUMIR"</formula>
    </cfRule>
  </conditionalFormatting>
  <conditionalFormatting sqref="I83:I90">
    <cfRule type="expression" dxfId="3222" priority="1982">
      <formula>$G83="N/A"</formula>
    </cfRule>
  </conditionalFormatting>
  <conditionalFormatting sqref="W83">
    <cfRule type="expression" dxfId="3221" priority="1981">
      <formula>S83="No_existen"</formula>
    </cfRule>
  </conditionalFormatting>
  <conditionalFormatting sqref="W84">
    <cfRule type="expression" dxfId="3220" priority="1980">
      <formula>S84="No_existen"</formula>
    </cfRule>
  </conditionalFormatting>
  <conditionalFormatting sqref="W85">
    <cfRule type="expression" dxfId="3219" priority="1979">
      <formula>S85="No_existen"</formula>
    </cfRule>
  </conditionalFormatting>
  <conditionalFormatting sqref="W86">
    <cfRule type="expression" dxfId="3218" priority="1978">
      <formula>S86="No_existen"</formula>
    </cfRule>
  </conditionalFormatting>
  <conditionalFormatting sqref="W87">
    <cfRule type="expression" dxfId="3217" priority="1977">
      <formula>S87="No_existen"</formula>
    </cfRule>
  </conditionalFormatting>
  <conditionalFormatting sqref="W88">
    <cfRule type="expression" dxfId="3216" priority="1976">
      <formula>S88="No_existen"</formula>
    </cfRule>
  </conditionalFormatting>
  <conditionalFormatting sqref="W89">
    <cfRule type="expression" dxfId="3215" priority="1975">
      <formula>S89="No_existen"</formula>
    </cfRule>
  </conditionalFormatting>
  <conditionalFormatting sqref="W90">
    <cfRule type="expression" dxfId="3214" priority="1974">
      <formula>S90="No_existen"</formula>
    </cfRule>
  </conditionalFormatting>
  <conditionalFormatting sqref="AG83:AG84">
    <cfRule type="expression" dxfId="3213" priority="1973">
      <formula>$S$11="No_existen"</formula>
    </cfRule>
  </conditionalFormatting>
  <conditionalFormatting sqref="AG86">
    <cfRule type="expression" dxfId="3212" priority="1972">
      <formula>S86="No_existen"</formula>
    </cfRule>
  </conditionalFormatting>
  <conditionalFormatting sqref="AG87">
    <cfRule type="expression" dxfId="3211" priority="1971">
      <formula>S87="No_existen"</formula>
    </cfRule>
  </conditionalFormatting>
  <conditionalFormatting sqref="AG88">
    <cfRule type="expression" dxfId="3210" priority="1970">
      <formula>S88="No_existen"</formula>
    </cfRule>
  </conditionalFormatting>
  <conditionalFormatting sqref="AG89:AG90">
    <cfRule type="expression" dxfId="3209" priority="1969">
      <formula>S89="No_existen"</formula>
    </cfRule>
  </conditionalFormatting>
  <conditionalFormatting sqref="AG90">
    <cfRule type="expression" dxfId="3208" priority="1968">
      <formula>S90="No_existen"</formula>
    </cfRule>
  </conditionalFormatting>
  <conditionalFormatting sqref="AG86:AG88">
    <cfRule type="expression" dxfId="3207" priority="1966">
      <formula>AF86="No asignado"</formula>
    </cfRule>
  </conditionalFormatting>
  <conditionalFormatting sqref="AG89:AG90">
    <cfRule type="expression" dxfId="3206" priority="1965">
      <formula>AF89="No asignado"</formula>
    </cfRule>
  </conditionalFormatting>
  <conditionalFormatting sqref="AG83:AG90">
    <cfRule type="expression" dxfId="3205" priority="1967">
      <formula>AF83="No asignado"</formula>
    </cfRule>
  </conditionalFormatting>
  <conditionalFormatting sqref="AG84">
    <cfRule type="expression" dxfId="3204" priority="1964">
      <formula>$S$12="No_existen"</formula>
    </cfRule>
  </conditionalFormatting>
  <conditionalFormatting sqref="AG85">
    <cfRule type="expression" dxfId="3203" priority="1963">
      <formula>$S$13="No_existen"</formula>
    </cfRule>
  </conditionalFormatting>
  <conditionalFormatting sqref="AG86">
    <cfRule type="expression" dxfId="3202" priority="1962">
      <formula>$S$11="No_existen"</formula>
    </cfRule>
  </conditionalFormatting>
  <conditionalFormatting sqref="AG87">
    <cfRule type="expression" dxfId="3201" priority="1961">
      <formula>$S$11="No_existen"</formula>
    </cfRule>
  </conditionalFormatting>
  <conditionalFormatting sqref="AU83:AV83">
    <cfRule type="cellIs" dxfId="3200" priority="1958" operator="equal">
      <formula>"LEVE"</formula>
    </cfRule>
    <cfRule type="cellIs" dxfId="3199" priority="1959" operator="equal">
      <formula>"MODERADO"</formula>
    </cfRule>
    <cfRule type="cellIs" dxfId="3198" priority="1960" operator="equal">
      <formula>"GRAVE"</formula>
    </cfRule>
  </conditionalFormatting>
  <conditionalFormatting sqref="AU86:AV86">
    <cfRule type="cellIs" dxfId="3197" priority="1955" operator="equal">
      <formula>"LEVE"</formula>
    </cfRule>
    <cfRule type="cellIs" dxfId="3196" priority="1956" operator="equal">
      <formula>"MODERADO"</formula>
    </cfRule>
    <cfRule type="cellIs" dxfId="3195" priority="1957" operator="equal">
      <formula>"GRAVE"</formula>
    </cfRule>
  </conditionalFormatting>
  <conditionalFormatting sqref="AU89:AV89">
    <cfRule type="cellIs" dxfId="3194" priority="1952" operator="equal">
      <formula>"LEVE"</formula>
    </cfRule>
    <cfRule type="cellIs" dxfId="3193" priority="1953" operator="equal">
      <formula>"MODERADO"</formula>
    </cfRule>
    <cfRule type="cellIs" dxfId="3192" priority="1954" operator="equal">
      <formula>"GRAVE"</formula>
    </cfRule>
  </conditionalFormatting>
  <conditionalFormatting sqref="I100">
    <cfRule type="expression" dxfId="3191" priority="1951">
      <formula>$G100="N/A"</formula>
    </cfRule>
  </conditionalFormatting>
  <conditionalFormatting sqref="W92:W106">
    <cfRule type="expression" dxfId="3190" priority="1950">
      <formula>S92="No_existen"</formula>
    </cfRule>
  </conditionalFormatting>
  <conditionalFormatting sqref="AG92">
    <cfRule type="expression" dxfId="3189" priority="1949">
      <formula>$P$11="No_existen"</formula>
    </cfRule>
  </conditionalFormatting>
  <conditionalFormatting sqref="AG92:AG106">
    <cfRule type="expression" dxfId="3188" priority="1945">
      <formula>AF92="No asignado"</formula>
    </cfRule>
  </conditionalFormatting>
  <conditionalFormatting sqref="AG93">
    <cfRule type="expression" dxfId="3187" priority="1948">
      <formula>$P$12="No_existen"</formula>
    </cfRule>
  </conditionalFormatting>
  <conditionalFormatting sqref="AG94">
    <cfRule type="expression" dxfId="3186" priority="1947">
      <formula>$P$13="No_existen"</formula>
    </cfRule>
  </conditionalFormatting>
  <conditionalFormatting sqref="AG95:AG106">
    <cfRule type="expression" dxfId="3185" priority="1946">
      <formula>S95="No_existen"</formula>
    </cfRule>
  </conditionalFormatting>
  <conditionalFormatting sqref="AU92:AV92">
    <cfRule type="cellIs" dxfId="3184" priority="1939" operator="equal">
      <formula>"LEVE"</formula>
    </cfRule>
    <cfRule type="cellIs" dxfId="3183" priority="1940" operator="equal">
      <formula>"MODERADO"</formula>
    </cfRule>
    <cfRule type="cellIs" dxfId="3182" priority="1941" operator="equal">
      <formula>"GRAVE"</formula>
    </cfRule>
  </conditionalFormatting>
  <conditionalFormatting sqref="AU95:AV95">
    <cfRule type="cellIs" dxfId="3181" priority="1936" operator="equal">
      <formula>"LEVE"</formula>
    </cfRule>
    <cfRule type="cellIs" dxfId="3180" priority="1937" operator="equal">
      <formula>"MODERADO"</formula>
    </cfRule>
    <cfRule type="cellIs" dxfId="3179" priority="1938" operator="equal">
      <formula>"GRAVE"</formula>
    </cfRule>
  </conditionalFormatting>
  <conditionalFormatting sqref="AU98:AV98 AU101:AV101">
    <cfRule type="cellIs" dxfId="3178" priority="1933" operator="equal">
      <formula>"LEVE"</formula>
    </cfRule>
    <cfRule type="cellIs" dxfId="3177" priority="1934" operator="equal">
      <formula>"MODERADO"</formula>
    </cfRule>
    <cfRule type="cellIs" dxfId="3176" priority="1935" operator="equal">
      <formula>"GRAVE"</formula>
    </cfRule>
  </conditionalFormatting>
  <conditionalFormatting sqref="AU104:AV104">
    <cfRule type="cellIs" dxfId="3175" priority="1942" operator="equal">
      <formula>"LEVE"</formula>
    </cfRule>
    <cfRule type="cellIs" dxfId="3174" priority="1943" operator="equal">
      <formula>"MODERADO"</formula>
    </cfRule>
    <cfRule type="cellIs" dxfId="3173" priority="1944" operator="equal">
      <formula>"GRAVE"</formula>
    </cfRule>
  </conditionalFormatting>
  <conditionalFormatting sqref="AX94:AY94 AX97:AY100">
    <cfRule type="expression" dxfId="3172" priority="1932">
      <formula>$S94="No_existen"</formula>
    </cfRule>
  </conditionalFormatting>
  <conditionalFormatting sqref="AX92:AX94">
    <cfRule type="expression" dxfId="3171" priority="1931">
      <formula>AW92="ASUMIR"</formula>
    </cfRule>
  </conditionalFormatting>
  <conditionalFormatting sqref="AX97:AX106">
    <cfRule type="expression" dxfId="3170" priority="1929">
      <formula>AW97="ASUMIR"</formula>
    </cfRule>
  </conditionalFormatting>
  <conditionalFormatting sqref="AY92:AY106">
    <cfRule type="expression" dxfId="3169" priority="1930">
      <formula>AW92="ASUMIR"</formula>
    </cfRule>
  </conditionalFormatting>
  <conditionalFormatting sqref="BA92">
    <cfRule type="expression" dxfId="3168" priority="1927">
      <formula>AW92&lt;&gt;"COMPARTIR"</formula>
    </cfRule>
    <cfRule type="expression" dxfId="3167" priority="1928">
      <formula>AW92="ASUMIR"</formula>
    </cfRule>
  </conditionalFormatting>
  <conditionalFormatting sqref="BA102">
    <cfRule type="expression" dxfId="3166" priority="1925">
      <formula>AW102&lt;&gt;"COMPARTIR"</formula>
    </cfRule>
    <cfRule type="expression" dxfId="3165" priority="1926">
      <formula>AW102="ASUMIR"</formula>
    </cfRule>
  </conditionalFormatting>
  <conditionalFormatting sqref="BA104:BA105">
    <cfRule type="expression" dxfId="3164" priority="1923">
      <formula>AW104&lt;&gt;"COMPARTIR"</formula>
    </cfRule>
    <cfRule type="expression" dxfId="3163" priority="1924">
      <formula>AW104="ASUMIR"</formula>
    </cfRule>
  </conditionalFormatting>
  <conditionalFormatting sqref="I109 I118">
    <cfRule type="expression" dxfId="3162" priority="1922">
      <formula>$G109="N/A"</formula>
    </cfRule>
  </conditionalFormatting>
  <conditionalFormatting sqref="W112">
    <cfRule type="expression" dxfId="3161" priority="1921">
      <formula>S112="No_existen"</formula>
    </cfRule>
  </conditionalFormatting>
  <conditionalFormatting sqref="W110">
    <cfRule type="expression" dxfId="3160" priority="1920">
      <formula>S110="No_existen"</formula>
    </cfRule>
  </conditionalFormatting>
  <conditionalFormatting sqref="W111">
    <cfRule type="expression" dxfId="3159" priority="1919">
      <formula>S111="No_existen"</formula>
    </cfRule>
  </conditionalFormatting>
  <conditionalFormatting sqref="W107">
    <cfRule type="expression" dxfId="3158" priority="1918">
      <formula>S107="No_existen"</formula>
    </cfRule>
  </conditionalFormatting>
  <conditionalFormatting sqref="W108">
    <cfRule type="expression" dxfId="3157" priority="1917">
      <formula>S108="No_existen"</formula>
    </cfRule>
  </conditionalFormatting>
  <conditionalFormatting sqref="W109">
    <cfRule type="expression" dxfId="3156" priority="1916">
      <formula>S109="No_existen"</formula>
    </cfRule>
  </conditionalFormatting>
  <conditionalFormatting sqref="W113:W114">
    <cfRule type="expression" dxfId="3155" priority="1915">
      <formula>S113="No_existen"</formula>
    </cfRule>
  </conditionalFormatting>
  <conditionalFormatting sqref="W115">
    <cfRule type="expression" dxfId="3154" priority="1914">
      <formula>S115="No_existen"</formula>
    </cfRule>
  </conditionalFormatting>
  <conditionalFormatting sqref="W118">
    <cfRule type="expression" dxfId="3153" priority="1913">
      <formula>S118="No_existen"</formula>
    </cfRule>
  </conditionalFormatting>
  <conditionalFormatting sqref="W116:W117">
    <cfRule type="expression" dxfId="3152" priority="1912">
      <formula>S116="No_existen"</formula>
    </cfRule>
  </conditionalFormatting>
  <conditionalFormatting sqref="W120">
    <cfRule type="expression" dxfId="3151" priority="1911">
      <formula>S120="No_existen"</formula>
    </cfRule>
  </conditionalFormatting>
  <conditionalFormatting sqref="W119">
    <cfRule type="expression" dxfId="3150" priority="1910">
      <formula>S119="No_existen"</formula>
    </cfRule>
  </conditionalFormatting>
  <conditionalFormatting sqref="AU107:AV107">
    <cfRule type="cellIs" dxfId="3149" priority="1907" operator="equal">
      <formula>"LEVE"</formula>
    </cfRule>
    <cfRule type="cellIs" dxfId="3148" priority="1908" operator="equal">
      <formula>"MODERADO"</formula>
    </cfRule>
    <cfRule type="cellIs" dxfId="3147" priority="1909" operator="equal">
      <formula>"GRAVE"</formula>
    </cfRule>
  </conditionalFormatting>
  <conditionalFormatting sqref="AU110">
    <cfRule type="cellIs" dxfId="3146" priority="1904" operator="equal">
      <formula>"LEVE"</formula>
    </cfRule>
    <cfRule type="cellIs" dxfId="3145" priority="1905" operator="equal">
      <formula>"MODERADO"</formula>
    </cfRule>
    <cfRule type="cellIs" dxfId="3144" priority="1906" operator="equal">
      <formula>"GRAVE"</formula>
    </cfRule>
  </conditionalFormatting>
  <conditionalFormatting sqref="AV110">
    <cfRule type="cellIs" dxfId="3143" priority="1901" operator="equal">
      <formula>"LEVE"</formula>
    </cfRule>
    <cfRule type="cellIs" dxfId="3142" priority="1902" operator="equal">
      <formula>"MODERADO"</formula>
    </cfRule>
    <cfRule type="cellIs" dxfId="3141" priority="1903" operator="equal">
      <formula>"GRAVE"</formula>
    </cfRule>
  </conditionalFormatting>
  <conditionalFormatting sqref="AV113">
    <cfRule type="cellIs" dxfId="3140" priority="1898" operator="equal">
      <formula>"LEVE"</formula>
    </cfRule>
    <cfRule type="cellIs" dxfId="3139" priority="1899" operator="equal">
      <formula>"MODERADO"</formula>
    </cfRule>
    <cfRule type="cellIs" dxfId="3138" priority="1900" operator="equal">
      <formula>"GRAVE"</formula>
    </cfRule>
  </conditionalFormatting>
  <conditionalFormatting sqref="AV116">
    <cfRule type="cellIs" dxfId="3137" priority="1895" operator="equal">
      <formula>"LEVE"</formula>
    </cfRule>
    <cfRule type="cellIs" dxfId="3136" priority="1896" operator="equal">
      <formula>"MODERADO"</formula>
    </cfRule>
    <cfRule type="cellIs" dxfId="3135" priority="1897" operator="equal">
      <formula>"GRAVE"</formula>
    </cfRule>
  </conditionalFormatting>
  <conditionalFormatting sqref="AU119:AV119">
    <cfRule type="cellIs" dxfId="3134" priority="1892" operator="equal">
      <formula>"LEVE"</formula>
    </cfRule>
    <cfRule type="cellIs" dxfId="3133" priority="1893" operator="equal">
      <formula>"MODERADO"</formula>
    </cfRule>
    <cfRule type="cellIs" dxfId="3132" priority="1894" operator="equal">
      <formula>"GRAVE"</formula>
    </cfRule>
  </conditionalFormatting>
  <conditionalFormatting sqref="AU113">
    <cfRule type="cellIs" dxfId="3131" priority="1889" operator="equal">
      <formula>"LEVE"</formula>
    </cfRule>
    <cfRule type="cellIs" dxfId="3130" priority="1890" operator="equal">
      <formula>"MODERADO"</formula>
    </cfRule>
    <cfRule type="cellIs" dxfId="3129" priority="1891" operator="equal">
      <formula>"GRAVE"</formula>
    </cfRule>
  </conditionalFormatting>
  <conditionalFormatting sqref="AU116">
    <cfRule type="cellIs" dxfId="3128" priority="1886" operator="equal">
      <formula>"LEVE"</formula>
    </cfRule>
    <cfRule type="cellIs" dxfId="3127" priority="1887" operator="equal">
      <formula>"MODERADO"</formula>
    </cfRule>
    <cfRule type="cellIs" dxfId="3126" priority="1888" operator="equal">
      <formula>"GRAVE"</formula>
    </cfRule>
  </conditionalFormatting>
  <conditionalFormatting sqref="AX116:AX117">
    <cfRule type="expression" dxfId="3125" priority="1885">
      <formula>AW116="ASUMIR"</formula>
    </cfRule>
  </conditionalFormatting>
  <conditionalFormatting sqref="AY116:AY117">
    <cfRule type="expression" dxfId="3124" priority="1884">
      <formula>AW116="ASUMIR"</formula>
    </cfRule>
  </conditionalFormatting>
  <conditionalFormatting sqref="AX107">
    <cfRule type="expression" dxfId="3123" priority="1883">
      <formula>AW107="ASUMIR"</formula>
    </cfRule>
  </conditionalFormatting>
  <conditionalFormatting sqref="AY107">
    <cfRule type="expression" dxfId="3122" priority="1882">
      <formula>AW107="ASUMIR"</formula>
    </cfRule>
  </conditionalFormatting>
  <conditionalFormatting sqref="H127:I127 H122:H126 H128:H135 H136:I137">
    <cfRule type="expression" dxfId="3121" priority="1881">
      <formula>$G122="N/A"</formula>
    </cfRule>
  </conditionalFormatting>
  <conditionalFormatting sqref="S122:S137">
    <cfRule type="cellIs" dxfId="3120" priority="1880" operator="between">
      <formula>2</formula>
      <formula>3</formula>
    </cfRule>
  </conditionalFormatting>
  <conditionalFormatting sqref="W130">
    <cfRule type="expression" dxfId="3119" priority="1879">
      <formula>S130="No_existen"</formula>
    </cfRule>
  </conditionalFormatting>
  <conditionalFormatting sqref="W136">
    <cfRule type="expression" dxfId="3118" priority="1878">
      <formula>S136="No_existen"</formula>
    </cfRule>
  </conditionalFormatting>
  <conditionalFormatting sqref="W137">
    <cfRule type="expression" dxfId="3117" priority="1877">
      <formula>S137="No_existen"</formula>
    </cfRule>
  </conditionalFormatting>
  <conditionalFormatting sqref="W122">
    <cfRule type="expression" dxfId="3116" priority="1876">
      <formula>S122="No_existen"</formula>
    </cfRule>
  </conditionalFormatting>
  <conditionalFormatting sqref="W123">
    <cfRule type="expression" dxfId="3115" priority="1875">
      <formula>S123="No_existen"</formula>
    </cfRule>
  </conditionalFormatting>
  <conditionalFormatting sqref="W124">
    <cfRule type="expression" dxfId="3114" priority="1874">
      <formula>S124="No_existen"</formula>
    </cfRule>
  </conditionalFormatting>
  <conditionalFormatting sqref="W125">
    <cfRule type="expression" dxfId="3113" priority="1873">
      <formula>S125="No_existen"</formula>
    </cfRule>
  </conditionalFormatting>
  <conditionalFormatting sqref="W126">
    <cfRule type="expression" dxfId="3112" priority="1872">
      <formula>S126="No_existen"</formula>
    </cfRule>
  </conditionalFormatting>
  <conditionalFormatting sqref="W127">
    <cfRule type="expression" dxfId="3111" priority="1871">
      <formula>S127="No_existen"</formula>
    </cfRule>
  </conditionalFormatting>
  <conditionalFormatting sqref="W128">
    <cfRule type="expression" dxfId="3110" priority="1870">
      <formula>S128="No_existen"</formula>
    </cfRule>
  </conditionalFormatting>
  <conditionalFormatting sqref="W129">
    <cfRule type="expression" dxfId="3109" priority="1869">
      <formula>S129="No_existen"</formula>
    </cfRule>
  </conditionalFormatting>
  <conditionalFormatting sqref="W131">
    <cfRule type="expression" dxfId="3108" priority="1868">
      <formula>S131="No_existen"</formula>
    </cfRule>
  </conditionalFormatting>
  <conditionalFormatting sqref="W132">
    <cfRule type="expression" dxfId="3107" priority="1867">
      <formula>S132="No_existen"</formula>
    </cfRule>
  </conditionalFormatting>
  <conditionalFormatting sqref="W133">
    <cfRule type="expression" dxfId="3106" priority="1866">
      <formula>S133="No_existen"</formula>
    </cfRule>
  </conditionalFormatting>
  <conditionalFormatting sqref="W134">
    <cfRule type="expression" dxfId="3105" priority="1865">
      <formula>S134="No_existen"</formula>
    </cfRule>
  </conditionalFormatting>
  <conditionalFormatting sqref="W135">
    <cfRule type="expression" dxfId="3104" priority="1864">
      <formula>S135="No_existen"</formula>
    </cfRule>
  </conditionalFormatting>
  <conditionalFormatting sqref="AA123">
    <cfRule type="expression" dxfId="3103" priority="1863">
      <formula>$S$12="No_existen"</formula>
    </cfRule>
  </conditionalFormatting>
  <conditionalFormatting sqref="AA122">
    <cfRule type="expression" dxfId="3102" priority="1862">
      <formula>S122="No_Existen"</formula>
    </cfRule>
  </conditionalFormatting>
  <conditionalFormatting sqref="AA124">
    <cfRule type="expression" dxfId="3101" priority="1861">
      <formula>S124="No_existen"</formula>
    </cfRule>
  </conditionalFormatting>
  <conditionalFormatting sqref="AA125">
    <cfRule type="expression" dxfId="3100" priority="1860">
      <formula>$S$14="No_existen"</formula>
    </cfRule>
  </conditionalFormatting>
  <conditionalFormatting sqref="AA126">
    <cfRule type="expression" dxfId="3099" priority="1859">
      <formula>$S$15="No_existen"</formula>
    </cfRule>
  </conditionalFormatting>
  <conditionalFormatting sqref="AA127">
    <cfRule type="expression" dxfId="3098" priority="1858">
      <formula>$S$16="No_existen"</formula>
    </cfRule>
  </conditionalFormatting>
  <conditionalFormatting sqref="AA128">
    <cfRule type="expression" dxfId="3097" priority="1857">
      <formula>$S$17="No_existen"</formula>
    </cfRule>
  </conditionalFormatting>
  <conditionalFormatting sqref="AA129">
    <cfRule type="expression" dxfId="3096" priority="1856">
      <formula>$S$18="No_existen"</formula>
    </cfRule>
  </conditionalFormatting>
  <conditionalFormatting sqref="AA130">
    <cfRule type="expression" dxfId="3095" priority="1855">
      <formula>$S$19="No_existen"</formula>
    </cfRule>
  </conditionalFormatting>
  <conditionalFormatting sqref="AA131">
    <cfRule type="expression" dxfId="3094" priority="1854">
      <formula>$S$20="No_existen"</formula>
    </cfRule>
  </conditionalFormatting>
  <conditionalFormatting sqref="AA132">
    <cfRule type="expression" dxfId="3093" priority="1853">
      <formula>$S$21="No_existen"</formula>
    </cfRule>
  </conditionalFormatting>
  <conditionalFormatting sqref="AA133">
    <cfRule type="expression" dxfId="3092" priority="1852">
      <formula>$S$22="No_existen"</formula>
    </cfRule>
  </conditionalFormatting>
  <conditionalFormatting sqref="AA134">
    <cfRule type="expression" dxfId="3091" priority="1851">
      <formula>$S$23="No_existen"</formula>
    </cfRule>
  </conditionalFormatting>
  <conditionalFormatting sqref="AA135">
    <cfRule type="expression" dxfId="3090" priority="1850">
      <formula>$S$24="No_existen"</formula>
    </cfRule>
  </conditionalFormatting>
  <conditionalFormatting sqref="AA136">
    <cfRule type="expression" dxfId="3089" priority="1849">
      <formula>$S$25="No_existen"</formula>
    </cfRule>
  </conditionalFormatting>
  <conditionalFormatting sqref="AA137">
    <cfRule type="expression" dxfId="3088" priority="1848">
      <formula>$S$26="No_existen"</formula>
    </cfRule>
  </conditionalFormatting>
  <conditionalFormatting sqref="AB130">
    <cfRule type="expression" dxfId="3087" priority="1844">
      <formula>AA130="Semiautomatico"</formula>
    </cfRule>
    <cfRule type="expression" dxfId="3086" priority="1845">
      <formula>AA130="Manual"</formula>
    </cfRule>
    <cfRule type="expression" dxfId="3085" priority="1847">
      <formula>S130="No_existen"</formula>
    </cfRule>
  </conditionalFormatting>
  <conditionalFormatting sqref="AB130">
    <cfRule type="expression" dxfId="3084" priority="1846">
      <formula>S130="No_existen"</formula>
    </cfRule>
  </conditionalFormatting>
  <conditionalFormatting sqref="AB125:AB129">
    <cfRule type="expression" dxfId="3083" priority="1840">
      <formula>AA125="Semiautomatico"</formula>
    </cfRule>
    <cfRule type="expression" dxfId="3082" priority="1841">
      <formula>AA125="Manual"</formula>
    </cfRule>
    <cfRule type="expression" dxfId="3081" priority="1843">
      <formula>S125="No_existen"</formula>
    </cfRule>
  </conditionalFormatting>
  <conditionalFormatting sqref="AB125:AB129">
    <cfRule type="expression" dxfId="3080" priority="1842">
      <formula>S125="No_existen"</formula>
    </cfRule>
  </conditionalFormatting>
  <conditionalFormatting sqref="AB131">
    <cfRule type="expression" dxfId="3079" priority="1836">
      <formula>AA131="Semiautomatico"</formula>
    </cfRule>
    <cfRule type="expression" dxfId="3078" priority="1837">
      <formula>AA131="Manual"</formula>
    </cfRule>
    <cfRule type="expression" dxfId="3077" priority="1839">
      <formula>S131="No_existen"</formula>
    </cfRule>
  </conditionalFormatting>
  <conditionalFormatting sqref="AB131">
    <cfRule type="expression" dxfId="3076" priority="1838">
      <formula>S131="No_existen"</formula>
    </cfRule>
  </conditionalFormatting>
  <conditionalFormatting sqref="AB134">
    <cfRule type="expression" dxfId="3075" priority="1831">
      <formula>AA134="Semiautomatico"</formula>
    </cfRule>
    <cfRule type="expression" dxfId="3074" priority="1833">
      <formula>AA134="Manual"</formula>
    </cfRule>
    <cfRule type="expression" dxfId="3073" priority="1835">
      <formula>S134="No_existen"</formula>
    </cfRule>
  </conditionalFormatting>
  <conditionalFormatting sqref="AB134">
    <cfRule type="expression" dxfId="3072" priority="1834">
      <formula>S134="No_existen"</formula>
    </cfRule>
  </conditionalFormatting>
  <conditionalFormatting sqref="AB134">
    <cfRule type="expression" dxfId="3071" priority="1832">
      <formula>AA134="Manual"</formula>
    </cfRule>
  </conditionalFormatting>
  <conditionalFormatting sqref="AG130">
    <cfRule type="expression" dxfId="3070" priority="1830">
      <formula>S130="No_existen"</formula>
    </cfRule>
  </conditionalFormatting>
  <conditionalFormatting sqref="AG130">
    <cfRule type="expression" dxfId="3069" priority="1828">
      <formula>AF130="No asignado"</formula>
    </cfRule>
  </conditionalFormatting>
  <conditionalFormatting sqref="AG130">
    <cfRule type="expression" dxfId="3068" priority="1829">
      <formula>AF130="No asignado"</formula>
    </cfRule>
  </conditionalFormatting>
  <conditionalFormatting sqref="AG122">
    <cfRule type="expression" dxfId="3067" priority="1827">
      <formula>$P$11="No_existen"</formula>
    </cfRule>
  </conditionalFormatting>
  <conditionalFormatting sqref="AG125">
    <cfRule type="expression" dxfId="3066" priority="1826">
      <formula>S125="No_existen"</formula>
    </cfRule>
  </conditionalFormatting>
  <conditionalFormatting sqref="AG126">
    <cfRule type="expression" dxfId="3065" priority="1825">
      <formula>S126="No_existen"</formula>
    </cfRule>
  </conditionalFormatting>
  <conditionalFormatting sqref="AG127">
    <cfRule type="expression" dxfId="3064" priority="1824">
      <formula>S127="No_existen"</formula>
    </cfRule>
  </conditionalFormatting>
  <conditionalFormatting sqref="AG128">
    <cfRule type="expression" dxfId="3063" priority="1823">
      <formula>S128="No_existen"</formula>
    </cfRule>
  </conditionalFormatting>
  <conditionalFormatting sqref="AG129">
    <cfRule type="expression" dxfId="3062" priority="1822">
      <formula>S129="No_existen"</formula>
    </cfRule>
  </conditionalFormatting>
  <conditionalFormatting sqref="AG125:AG127">
    <cfRule type="expression" dxfId="3061" priority="1820">
      <formula>AF125="No asignado"</formula>
    </cfRule>
  </conditionalFormatting>
  <conditionalFormatting sqref="AG128:AG129">
    <cfRule type="expression" dxfId="3060" priority="1819">
      <formula>AF128="No asignado"</formula>
    </cfRule>
  </conditionalFormatting>
  <conditionalFormatting sqref="AG122:AG129">
    <cfRule type="expression" dxfId="3059" priority="1821">
      <formula>AF122="No asignado"</formula>
    </cfRule>
  </conditionalFormatting>
  <conditionalFormatting sqref="AG123">
    <cfRule type="expression" dxfId="3058" priority="1818">
      <formula>$P$12="No_existen"</formula>
    </cfRule>
  </conditionalFormatting>
  <conditionalFormatting sqref="AG124">
    <cfRule type="expression" dxfId="3057" priority="1817">
      <formula>$P$13="No_existen"</formula>
    </cfRule>
  </conditionalFormatting>
  <conditionalFormatting sqref="AG123">
    <cfRule type="expression" dxfId="3056" priority="1816">
      <formula>S123="No_existen"</formula>
    </cfRule>
  </conditionalFormatting>
  <conditionalFormatting sqref="AG131:AG133">
    <cfRule type="expression" dxfId="3055" priority="1811">
      <formula>AF131="No asignado"</formula>
    </cfRule>
    <cfRule type="expression" dxfId="3054" priority="1815">
      <formula>S131="No_existen"</formula>
    </cfRule>
  </conditionalFormatting>
  <conditionalFormatting sqref="AG134">
    <cfRule type="expression" dxfId="3053" priority="1814">
      <formula>S134="No_existen"</formula>
    </cfRule>
  </conditionalFormatting>
  <conditionalFormatting sqref="AG135:AG137">
    <cfRule type="expression" dxfId="3052" priority="1813">
      <formula>S135="No_existen"</formula>
    </cfRule>
  </conditionalFormatting>
  <conditionalFormatting sqref="AG131:AG137">
    <cfRule type="expression" dxfId="3051" priority="1812">
      <formula>AF131="No asignado"</formula>
    </cfRule>
  </conditionalFormatting>
  <conditionalFormatting sqref="AG133">
    <cfRule type="expression" dxfId="3050" priority="1810">
      <formula>S133="No_existen"</formula>
    </cfRule>
  </conditionalFormatting>
  <conditionalFormatting sqref="AG132">
    <cfRule type="expression" dxfId="3049" priority="1809">
      <formula>S132="No_existen"</formula>
    </cfRule>
  </conditionalFormatting>
  <conditionalFormatting sqref="AU137:AV137">
    <cfRule type="cellIs" dxfId="3048" priority="1806" operator="equal">
      <formula>"LEVE"</formula>
    </cfRule>
    <cfRule type="cellIs" dxfId="3047" priority="1807" operator="equal">
      <formula>"MODERADO"</formula>
    </cfRule>
    <cfRule type="cellIs" dxfId="3046" priority="1808" operator="equal">
      <formula>"GRAVE"</formula>
    </cfRule>
  </conditionalFormatting>
  <conditionalFormatting sqref="AU134:AV134">
    <cfRule type="cellIs" dxfId="3045" priority="1803" operator="equal">
      <formula>"LEVE"</formula>
    </cfRule>
    <cfRule type="cellIs" dxfId="3044" priority="1804" operator="equal">
      <formula>"MODERADO"</formula>
    </cfRule>
    <cfRule type="cellIs" dxfId="3043" priority="1805" operator="equal">
      <formula>"GRAVE"</formula>
    </cfRule>
  </conditionalFormatting>
  <conditionalFormatting sqref="AU122:AV122">
    <cfRule type="cellIs" dxfId="3042" priority="1800" operator="equal">
      <formula>"LEVE"</formula>
    </cfRule>
    <cfRule type="cellIs" dxfId="3041" priority="1801" operator="equal">
      <formula>"MODERADO"</formula>
    </cfRule>
    <cfRule type="cellIs" dxfId="3040" priority="1802" operator="equal">
      <formula>"GRAVE"</formula>
    </cfRule>
  </conditionalFormatting>
  <conditionalFormatting sqref="AU125:AV125">
    <cfRule type="cellIs" dxfId="3039" priority="1797" operator="equal">
      <formula>"LEVE"</formula>
    </cfRule>
    <cfRule type="cellIs" dxfId="3038" priority="1798" operator="equal">
      <formula>"MODERADO"</formula>
    </cfRule>
    <cfRule type="cellIs" dxfId="3037" priority="1799" operator="equal">
      <formula>"GRAVE"</formula>
    </cfRule>
  </conditionalFormatting>
  <conditionalFormatting sqref="AU128:AV128 AU131:AV131">
    <cfRule type="cellIs" dxfId="3036" priority="1794" operator="equal">
      <formula>"LEVE"</formula>
    </cfRule>
    <cfRule type="cellIs" dxfId="3035" priority="1795" operator="equal">
      <formula>"MODERADO"</formula>
    </cfRule>
    <cfRule type="cellIs" dxfId="3034" priority="1796" operator="equal">
      <formula>"GRAVE"</formula>
    </cfRule>
  </conditionalFormatting>
  <conditionalFormatting sqref="AX122:AX124">
    <cfRule type="expression" dxfId="3033" priority="1793">
      <formula>AW122="ASUMIR"</formula>
    </cfRule>
  </conditionalFormatting>
  <conditionalFormatting sqref="AY122:AY124">
    <cfRule type="expression" dxfId="3032" priority="1792">
      <formula>AW122="ASUMIR"</formula>
    </cfRule>
  </conditionalFormatting>
  <conditionalFormatting sqref="AX136:AX138">
    <cfRule type="expression" dxfId="3031" priority="1791">
      <formula>AW136="ASUMIR"</formula>
    </cfRule>
  </conditionalFormatting>
  <conditionalFormatting sqref="AY136:AY138">
    <cfRule type="expression" dxfId="3030" priority="1790">
      <formula>AW136="ASUMIR"</formula>
    </cfRule>
  </conditionalFormatting>
  <conditionalFormatting sqref="AX136:AY138">
    <cfRule type="expression" dxfId="3029" priority="1789">
      <formula>$S136="No_existen"</formula>
    </cfRule>
  </conditionalFormatting>
  <conditionalFormatting sqref="AX134:AX135">
    <cfRule type="expression" dxfId="3028" priority="1788">
      <formula>AW134="ASUMIR"</formula>
    </cfRule>
  </conditionalFormatting>
  <conditionalFormatting sqref="AY134:AY135">
    <cfRule type="expression" dxfId="3027" priority="1787">
      <formula>AW134="ASUMIR"</formula>
    </cfRule>
  </conditionalFormatting>
  <conditionalFormatting sqref="I140:I148">
    <cfRule type="expression" dxfId="3026" priority="1786">
      <formula>$G140="N/A"</formula>
    </cfRule>
  </conditionalFormatting>
  <conditionalFormatting sqref="S140:S148">
    <cfRule type="cellIs" dxfId="3025" priority="1785" operator="between">
      <formula>2</formula>
      <formula>3</formula>
    </cfRule>
  </conditionalFormatting>
  <conditionalFormatting sqref="W140:W141 W143:W148">
    <cfRule type="expression" dxfId="3024" priority="1782">
      <formula>S140="No_existen"</formula>
    </cfRule>
  </conditionalFormatting>
  <conditionalFormatting sqref="W142">
    <cfRule type="expression" dxfId="3023" priority="1783">
      <formula>$S142="No_existen"</formula>
    </cfRule>
  </conditionalFormatting>
  <conditionalFormatting sqref="W142">
    <cfRule type="expression" dxfId="3022" priority="1784">
      <formula>AW142="ASUMIR"</formula>
    </cfRule>
  </conditionalFormatting>
  <conditionalFormatting sqref="AG140">
    <cfRule type="expression" dxfId="3021" priority="1777">
      <formula>$S$11="No_existen"</formula>
    </cfRule>
  </conditionalFormatting>
  <conditionalFormatting sqref="AG140:AG148">
    <cfRule type="expression" dxfId="3020" priority="1778">
      <formula>AF140="No asignado"</formula>
    </cfRule>
  </conditionalFormatting>
  <conditionalFormatting sqref="AG141">
    <cfRule type="expression" dxfId="3019" priority="1779">
      <formula>$S$12="No_existen"</formula>
    </cfRule>
  </conditionalFormatting>
  <conditionalFormatting sqref="AG142">
    <cfRule type="expression" dxfId="3018" priority="1780">
      <formula>$S$13="No_existen"</formula>
    </cfRule>
  </conditionalFormatting>
  <conditionalFormatting sqref="AG143:AG148">
    <cfRule type="expression" dxfId="3017" priority="1781">
      <formula>S143="No_existen"</formula>
    </cfRule>
  </conditionalFormatting>
  <conditionalFormatting sqref="AU140:AV140">
    <cfRule type="cellIs" dxfId="3016" priority="1774" operator="equal">
      <formula>"LEVE"</formula>
    </cfRule>
    <cfRule type="cellIs" dxfId="3015" priority="1775" operator="equal">
      <formula>"MODERADO"</formula>
    </cfRule>
    <cfRule type="cellIs" dxfId="3014" priority="1776" operator="equal">
      <formula>"GRAVE"</formula>
    </cfRule>
  </conditionalFormatting>
  <conditionalFormatting sqref="AU143:AV143">
    <cfRule type="cellIs" dxfId="3013" priority="1771" operator="equal">
      <formula>"LEVE"</formula>
    </cfRule>
    <cfRule type="cellIs" dxfId="3012" priority="1772" operator="equal">
      <formula>"MODERADO"</formula>
    </cfRule>
    <cfRule type="cellIs" dxfId="3011" priority="1773" operator="equal">
      <formula>"GRAVE"</formula>
    </cfRule>
  </conditionalFormatting>
  <conditionalFormatting sqref="AU146:AV146">
    <cfRule type="cellIs" dxfId="3010" priority="1768" operator="equal">
      <formula>"LEVE"</formula>
    </cfRule>
    <cfRule type="cellIs" dxfId="3009" priority="1769" operator="equal">
      <formula>"MODERADO"</formula>
    </cfRule>
    <cfRule type="cellIs" dxfId="3008" priority="1770" operator="equal">
      <formula>"GRAVE"</formula>
    </cfRule>
  </conditionalFormatting>
  <conditionalFormatting sqref="AX140:AX146">
    <cfRule type="expression" dxfId="3007" priority="1767">
      <formula>$S140="No_existen"</formula>
    </cfRule>
  </conditionalFormatting>
  <conditionalFormatting sqref="AY140:AZ141 AZ142:AZ146 AY143:AY146">
    <cfRule type="expression" dxfId="3006" priority="1764">
      <formula>$S140="No_existen"</formula>
    </cfRule>
  </conditionalFormatting>
  <conditionalFormatting sqref="AY140:AY141 AY143:AY146">
    <cfRule type="expression" dxfId="3005" priority="1765">
      <formula>AX140="ASUMIR"</formula>
    </cfRule>
  </conditionalFormatting>
  <conditionalFormatting sqref="AZ140:AZ146">
    <cfRule type="expression" dxfId="3004" priority="1766">
      <formula>AX140="ASUMIR"</formula>
    </cfRule>
  </conditionalFormatting>
  <conditionalFormatting sqref="AY142">
    <cfRule type="expression" dxfId="3003" priority="1762">
      <formula>$S142="No_existen"</formula>
    </cfRule>
  </conditionalFormatting>
  <conditionalFormatting sqref="AY142">
    <cfRule type="expression" dxfId="3002" priority="1763">
      <formula>AX142="ASUMIR"</formula>
    </cfRule>
  </conditionalFormatting>
  <conditionalFormatting sqref="G149:G154">
    <cfRule type="expression" dxfId="3001" priority="1761">
      <formula>$G149="N/A"</formula>
    </cfRule>
  </conditionalFormatting>
  <conditionalFormatting sqref="H149:I151 H152:H154">
    <cfRule type="expression" dxfId="3000" priority="1760">
      <formula>$G149="N/A"</formula>
    </cfRule>
  </conditionalFormatting>
  <conditionalFormatting sqref="S149:S155">
    <cfRule type="cellIs" dxfId="2999" priority="1759" operator="between">
      <formula>2</formula>
      <formula>3</formula>
    </cfRule>
  </conditionalFormatting>
  <conditionalFormatting sqref="W149">
    <cfRule type="expression" dxfId="2998" priority="1758">
      <formula>S149="No_existen"</formula>
    </cfRule>
  </conditionalFormatting>
  <conditionalFormatting sqref="W150">
    <cfRule type="expression" dxfId="2997" priority="1757">
      <formula>S150="No_existen"</formula>
    </cfRule>
  </conditionalFormatting>
  <conditionalFormatting sqref="W151">
    <cfRule type="expression" dxfId="2996" priority="1756">
      <formula>S151="No_existen"</formula>
    </cfRule>
  </conditionalFormatting>
  <conditionalFormatting sqref="W154">
    <cfRule type="expression" dxfId="2995" priority="1755">
      <formula>S154="No_existen"</formula>
    </cfRule>
  </conditionalFormatting>
  <conditionalFormatting sqref="W153">
    <cfRule type="expression" dxfId="2994" priority="1754">
      <formula>S153="No_existen"</formula>
    </cfRule>
  </conditionalFormatting>
  <conditionalFormatting sqref="W152">
    <cfRule type="expression" dxfId="2993" priority="1753">
      <formula>S152="No_existen"</formula>
    </cfRule>
  </conditionalFormatting>
  <conditionalFormatting sqref="W155">
    <cfRule type="expression" dxfId="2992" priority="1752">
      <formula>S155="No_existen"</formula>
    </cfRule>
  </conditionalFormatting>
  <conditionalFormatting sqref="AG149">
    <cfRule type="expression" dxfId="2991" priority="1751">
      <formula>$S$11="No_existen"</formula>
    </cfRule>
  </conditionalFormatting>
  <conditionalFormatting sqref="AG152">
    <cfRule type="expression" dxfId="2990" priority="1750">
      <formula>S152="No_existen"</formula>
    </cfRule>
  </conditionalFormatting>
  <conditionalFormatting sqref="AG153">
    <cfRule type="expression" dxfId="2989" priority="1749">
      <formula>S153="No_existen"</formula>
    </cfRule>
  </conditionalFormatting>
  <conditionalFormatting sqref="AG154">
    <cfRule type="expression" dxfId="2988" priority="1748">
      <formula>S154="No_existen"</formula>
    </cfRule>
  </conditionalFormatting>
  <conditionalFormatting sqref="AG155">
    <cfRule type="expression" dxfId="2987" priority="1747">
      <formula>S155="No_existen"</formula>
    </cfRule>
  </conditionalFormatting>
  <conditionalFormatting sqref="AG152:AG154">
    <cfRule type="expression" dxfId="2986" priority="1745">
      <formula>AF152="No asignado"</formula>
    </cfRule>
  </conditionalFormatting>
  <conditionalFormatting sqref="AG155">
    <cfRule type="expression" dxfId="2985" priority="1744">
      <formula>AF155="No asignado"</formula>
    </cfRule>
  </conditionalFormatting>
  <conditionalFormatting sqref="AG149:AG155">
    <cfRule type="expression" dxfId="2984" priority="1746">
      <formula>AF149="No asignado"</formula>
    </cfRule>
  </conditionalFormatting>
  <conditionalFormatting sqref="AG150">
    <cfRule type="expression" dxfId="2983" priority="1743">
      <formula>$S$12="No_existen"</formula>
    </cfRule>
  </conditionalFormatting>
  <conditionalFormatting sqref="AG151">
    <cfRule type="expression" dxfId="2982" priority="1742">
      <formula>$S$13="No_existen"</formula>
    </cfRule>
  </conditionalFormatting>
  <conditionalFormatting sqref="AU149:AV149">
    <cfRule type="cellIs" dxfId="2981" priority="1739" operator="equal">
      <formula>"LEVE"</formula>
    </cfRule>
    <cfRule type="cellIs" dxfId="2980" priority="1740" operator="equal">
      <formula>"MODERADO"</formula>
    </cfRule>
    <cfRule type="cellIs" dxfId="2979" priority="1741" operator="equal">
      <formula>"GRAVE"</formula>
    </cfRule>
  </conditionalFormatting>
  <conditionalFormatting sqref="AV152">
    <cfRule type="cellIs" dxfId="2978" priority="1736" operator="equal">
      <formula>"LEVE"</formula>
    </cfRule>
    <cfRule type="cellIs" dxfId="2977" priority="1737" operator="equal">
      <formula>"MODERADO"</formula>
    </cfRule>
    <cfRule type="cellIs" dxfId="2976" priority="1738" operator="equal">
      <formula>"GRAVE"</formula>
    </cfRule>
  </conditionalFormatting>
  <conditionalFormatting sqref="AU152">
    <cfRule type="cellIs" dxfId="2975" priority="1733" operator="equal">
      <formula>"LEVE"</formula>
    </cfRule>
    <cfRule type="cellIs" dxfId="2974" priority="1734" operator="equal">
      <formula>"MODERADO"</formula>
    </cfRule>
    <cfRule type="cellIs" dxfId="2973" priority="1735" operator="equal">
      <formula>"GRAVE"</formula>
    </cfRule>
  </conditionalFormatting>
  <conditionalFormatting sqref="AU155">
    <cfRule type="cellIs" dxfId="2972" priority="1730" operator="equal">
      <formula>"LEVE"</formula>
    </cfRule>
    <cfRule type="cellIs" dxfId="2971" priority="1731" operator="equal">
      <formula>"MODERADO"</formula>
    </cfRule>
    <cfRule type="cellIs" dxfId="2970" priority="1732" operator="equal">
      <formula>"GRAVE"</formula>
    </cfRule>
  </conditionalFormatting>
  <conditionalFormatting sqref="AV155">
    <cfRule type="cellIs" dxfId="2969" priority="1727" operator="equal">
      <formula>"LEVE"</formula>
    </cfRule>
    <cfRule type="cellIs" dxfId="2968" priority="1728" operator="equal">
      <formula>"MODERADO"</formula>
    </cfRule>
    <cfRule type="cellIs" dxfId="2967" priority="1729" operator="equal">
      <formula>"GRAVE"</formula>
    </cfRule>
  </conditionalFormatting>
  <conditionalFormatting sqref="BA149">
    <cfRule type="expression" dxfId="2966" priority="1725">
      <formula>AW149&lt;&gt;"COMPARTIR"</formula>
    </cfRule>
    <cfRule type="expression" dxfId="2965" priority="1726">
      <formula>AW149="ASUMIR"</formula>
    </cfRule>
  </conditionalFormatting>
  <conditionalFormatting sqref="AX149">
    <cfRule type="expression" dxfId="2964" priority="1724">
      <formula>AW149="ASUMIR"</formula>
    </cfRule>
  </conditionalFormatting>
  <conditionalFormatting sqref="AY149:AZ149">
    <cfRule type="expression" dxfId="2963" priority="1723">
      <formula>AW149="ASUMIR"</formula>
    </cfRule>
  </conditionalFormatting>
  <conditionalFormatting sqref="AX149:AY149">
    <cfRule type="expression" dxfId="2962" priority="1722">
      <formula>$S149="No_existen"</formula>
    </cfRule>
  </conditionalFormatting>
  <conditionalFormatting sqref="W158">
    <cfRule type="expression" dxfId="2961" priority="1721">
      <formula>S158="No_existen"</formula>
    </cfRule>
  </conditionalFormatting>
  <conditionalFormatting sqref="W159">
    <cfRule type="expression" dxfId="2960" priority="1720">
      <formula>S159="No_existen"</formula>
    </cfRule>
  </conditionalFormatting>
  <conditionalFormatting sqref="W160">
    <cfRule type="expression" dxfId="2959" priority="1719">
      <formula>S160="No_existen"</formula>
    </cfRule>
  </conditionalFormatting>
  <conditionalFormatting sqref="W161">
    <cfRule type="expression" dxfId="2958" priority="1718">
      <formula>S161="No_existen"</formula>
    </cfRule>
  </conditionalFormatting>
  <conditionalFormatting sqref="W162">
    <cfRule type="expression" dxfId="2957" priority="1717">
      <formula>S162="No_existen"</formula>
    </cfRule>
  </conditionalFormatting>
  <conditionalFormatting sqref="W163">
    <cfRule type="expression" dxfId="2956" priority="1716">
      <formula>S163="No_existen"</formula>
    </cfRule>
  </conditionalFormatting>
  <conditionalFormatting sqref="W164">
    <cfRule type="expression" dxfId="2955" priority="1715">
      <formula>S164="No_existen"</formula>
    </cfRule>
  </conditionalFormatting>
  <conditionalFormatting sqref="W165">
    <cfRule type="expression" dxfId="2954" priority="1714">
      <formula>S165="No_existen"</formula>
    </cfRule>
  </conditionalFormatting>
  <conditionalFormatting sqref="W166">
    <cfRule type="expression" dxfId="2953" priority="1713">
      <formula>S166="No_existen"</formula>
    </cfRule>
  </conditionalFormatting>
  <conditionalFormatting sqref="W167">
    <cfRule type="expression" dxfId="2952" priority="1712">
      <formula>S167="No_existen"</formula>
    </cfRule>
  </conditionalFormatting>
  <conditionalFormatting sqref="W168">
    <cfRule type="expression" dxfId="2951" priority="1711">
      <formula>S168="No_existen"</formula>
    </cfRule>
  </conditionalFormatting>
  <conditionalFormatting sqref="W169">
    <cfRule type="expression" dxfId="2950" priority="1710">
      <formula>S169="No_existen"</formula>
    </cfRule>
  </conditionalFormatting>
  <conditionalFormatting sqref="W170">
    <cfRule type="expression" dxfId="2949" priority="1709">
      <formula>S170="No_existen"</formula>
    </cfRule>
  </conditionalFormatting>
  <conditionalFormatting sqref="W171">
    <cfRule type="expression" dxfId="2948" priority="1708">
      <formula>S171="No_existen"</formula>
    </cfRule>
  </conditionalFormatting>
  <conditionalFormatting sqref="W172">
    <cfRule type="expression" dxfId="2947" priority="1707">
      <formula>S172="No_existen"</formula>
    </cfRule>
  </conditionalFormatting>
  <conditionalFormatting sqref="W173">
    <cfRule type="expression" dxfId="2946" priority="1706">
      <formula>S173="No_existen"</formula>
    </cfRule>
  </conditionalFormatting>
  <conditionalFormatting sqref="W174">
    <cfRule type="expression" dxfId="2945" priority="1705">
      <formula>S174="No_existen"</formula>
    </cfRule>
  </conditionalFormatting>
  <conditionalFormatting sqref="W175">
    <cfRule type="expression" dxfId="2944" priority="1704">
      <formula>S175="No_existen"</formula>
    </cfRule>
  </conditionalFormatting>
  <conditionalFormatting sqref="W176:W178">
    <cfRule type="expression" dxfId="2943" priority="1703">
      <formula>S176="No_existen"</formula>
    </cfRule>
  </conditionalFormatting>
  <conditionalFormatting sqref="W179">
    <cfRule type="expression" dxfId="2942" priority="1702">
      <formula>S179="No_existen"</formula>
    </cfRule>
  </conditionalFormatting>
  <conditionalFormatting sqref="W180">
    <cfRule type="expression" dxfId="2941" priority="1701">
      <formula>S180="No_existen"</formula>
    </cfRule>
  </conditionalFormatting>
  <conditionalFormatting sqref="AG179">
    <cfRule type="expression" dxfId="2940" priority="1700">
      <formula>S179="No_existen"</formula>
    </cfRule>
  </conditionalFormatting>
  <conditionalFormatting sqref="AG180">
    <cfRule type="expression" dxfId="2939" priority="1699">
      <formula>S180="No_existen"</formula>
    </cfRule>
  </conditionalFormatting>
  <conditionalFormatting sqref="AG179:AG180">
    <cfRule type="expression" dxfId="2938" priority="1698">
      <formula>AF179="No asignado"</formula>
    </cfRule>
  </conditionalFormatting>
  <conditionalFormatting sqref="AG158">
    <cfRule type="expression" dxfId="2937" priority="1697">
      <formula>S158="No_existen"</formula>
    </cfRule>
  </conditionalFormatting>
  <conditionalFormatting sqref="AG159">
    <cfRule type="expression" dxfId="2936" priority="1696">
      <formula>S159="No_existen"</formula>
    </cfRule>
  </conditionalFormatting>
  <conditionalFormatting sqref="AG158:AG159">
    <cfRule type="expression" dxfId="2935" priority="1695">
      <formula>AF158="No asignado"</formula>
    </cfRule>
  </conditionalFormatting>
  <conditionalFormatting sqref="AU170:AV170 AU173:AV173 AU176:AV176 AU179">
    <cfRule type="cellIs" dxfId="2934" priority="1692" operator="equal">
      <formula>"LEVE"</formula>
    </cfRule>
    <cfRule type="cellIs" dxfId="2933" priority="1693" operator="equal">
      <formula>"MODERADO"</formula>
    </cfRule>
    <cfRule type="cellIs" dxfId="2932" priority="1694" operator="equal">
      <formula>"GRAVE"</formula>
    </cfRule>
  </conditionalFormatting>
  <conditionalFormatting sqref="AU158:AV158">
    <cfRule type="cellIs" dxfId="2931" priority="1689" operator="equal">
      <formula>"LEVE"</formula>
    </cfRule>
    <cfRule type="cellIs" dxfId="2930" priority="1690" operator="equal">
      <formula>"MODERADO"</formula>
    </cfRule>
    <cfRule type="cellIs" dxfId="2929" priority="1691" operator="equal">
      <formula>"GRAVE"</formula>
    </cfRule>
  </conditionalFormatting>
  <conditionalFormatting sqref="AU161:AV161">
    <cfRule type="cellIs" dxfId="2928" priority="1686" operator="equal">
      <formula>"LEVE"</formula>
    </cfRule>
    <cfRule type="cellIs" dxfId="2927" priority="1687" operator="equal">
      <formula>"MODERADO"</formula>
    </cfRule>
    <cfRule type="cellIs" dxfId="2926" priority="1688" operator="equal">
      <formula>"GRAVE"</formula>
    </cfRule>
  </conditionalFormatting>
  <conditionalFormatting sqref="AU164:AV164 AU167:AV167">
    <cfRule type="cellIs" dxfId="2925" priority="1683" operator="equal">
      <formula>"LEVE"</formula>
    </cfRule>
    <cfRule type="cellIs" dxfId="2924" priority="1684" operator="equal">
      <formula>"MODERADO"</formula>
    </cfRule>
    <cfRule type="cellIs" dxfId="2923" priority="1685" operator="equal">
      <formula>"GRAVE"</formula>
    </cfRule>
  </conditionalFormatting>
  <conditionalFormatting sqref="AV179">
    <cfRule type="cellIs" dxfId="2922" priority="1680" operator="equal">
      <formula>"LEVE"</formula>
    </cfRule>
    <cfRule type="cellIs" dxfId="2921" priority="1681" operator="equal">
      <formula>"MODERADO"</formula>
    </cfRule>
    <cfRule type="cellIs" dxfId="2920" priority="1682" operator="equal">
      <formula>"GRAVE"</formula>
    </cfRule>
  </conditionalFormatting>
  <conditionalFormatting sqref="AX164">
    <cfRule type="expression" dxfId="2919" priority="1679">
      <formula>AW164="ASUMIR"</formula>
    </cfRule>
  </conditionalFormatting>
  <conditionalFormatting sqref="AY164">
    <cfRule type="expression" dxfId="2918" priority="1678">
      <formula>AW164="ASUMIR"</formula>
    </cfRule>
  </conditionalFormatting>
  <conditionalFormatting sqref="AX170">
    <cfRule type="expression" dxfId="2917" priority="1677">
      <formula>AW170="ASUMIR"</formula>
    </cfRule>
  </conditionalFormatting>
  <conditionalFormatting sqref="AY170">
    <cfRule type="expression" dxfId="2916" priority="1676">
      <formula>AW170="ASUMIR"</formula>
    </cfRule>
  </conditionalFormatting>
  <conditionalFormatting sqref="S182:S212">
    <cfRule type="cellIs" dxfId="2915" priority="1675" operator="between">
      <formula>2</formula>
      <formula>3</formula>
    </cfRule>
  </conditionalFormatting>
  <conditionalFormatting sqref="W182">
    <cfRule type="expression" dxfId="2914" priority="1674">
      <formula>S182="No_existen"</formula>
    </cfRule>
  </conditionalFormatting>
  <conditionalFormatting sqref="W183">
    <cfRule type="expression" dxfId="2913" priority="1673">
      <formula>S183="No_existen"</formula>
    </cfRule>
  </conditionalFormatting>
  <conditionalFormatting sqref="W184">
    <cfRule type="expression" dxfId="2912" priority="1672">
      <formula>S184="No_existen"</formula>
    </cfRule>
  </conditionalFormatting>
  <conditionalFormatting sqref="W185">
    <cfRule type="expression" dxfId="2911" priority="1671">
      <formula>S185="No_existen"</formula>
    </cfRule>
  </conditionalFormatting>
  <conditionalFormatting sqref="W186">
    <cfRule type="expression" dxfId="2910" priority="1670">
      <formula>S186="No_existen"</formula>
    </cfRule>
  </conditionalFormatting>
  <conditionalFormatting sqref="W187">
    <cfRule type="expression" dxfId="2909" priority="1669">
      <formula>S187="No_existen"</formula>
    </cfRule>
  </conditionalFormatting>
  <conditionalFormatting sqref="W188">
    <cfRule type="expression" dxfId="2908" priority="1668">
      <formula>S188="No_existen"</formula>
    </cfRule>
  </conditionalFormatting>
  <conditionalFormatting sqref="W189">
    <cfRule type="expression" dxfId="2907" priority="1667">
      <formula>S189="No_existen"</formula>
    </cfRule>
  </conditionalFormatting>
  <conditionalFormatting sqref="W190">
    <cfRule type="expression" dxfId="2906" priority="1666">
      <formula>S190="No_existen"</formula>
    </cfRule>
  </conditionalFormatting>
  <conditionalFormatting sqref="W191">
    <cfRule type="expression" dxfId="2905" priority="1665">
      <formula>S191="No_existen"</formula>
    </cfRule>
  </conditionalFormatting>
  <conditionalFormatting sqref="W192">
    <cfRule type="expression" dxfId="2904" priority="1664">
      <formula>S192="No_existen"</formula>
    </cfRule>
  </conditionalFormatting>
  <conditionalFormatting sqref="W193">
    <cfRule type="expression" dxfId="2903" priority="1663">
      <formula>S193="No_existen"</formula>
    </cfRule>
  </conditionalFormatting>
  <conditionalFormatting sqref="W194">
    <cfRule type="expression" dxfId="2902" priority="1662">
      <formula>S194="No_existen"</formula>
    </cfRule>
  </conditionalFormatting>
  <conditionalFormatting sqref="W195">
    <cfRule type="expression" dxfId="2901" priority="1661">
      <formula>S195="No_existen"</formula>
    </cfRule>
  </conditionalFormatting>
  <conditionalFormatting sqref="W196">
    <cfRule type="expression" dxfId="2900" priority="1660">
      <formula>S196="No_existen"</formula>
    </cfRule>
  </conditionalFormatting>
  <conditionalFormatting sqref="W197">
    <cfRule type="expression" dxfId="2899" priority="1659">
      <formula>S197="No_existen"</formula>
    </cfRule>
  </conditionalFormatting>
  <conditionalFormatting sqref="W198">
    <cfRule type="expression" dxfId="2898" priority="1658">
      <formula>S198="No_existen"</formula>
    </cfRule>
  </conditionalFormatting>
  <conditionalFormatting sqref="W199">
    <cfRule type="expression" dxfId="2897" priority="1657">
      <formula>S199="No_existen"</formula>
    </cfRule>
  </conditionalFormatting>
  <conditionalFormatting sqref="W200:W202">
    <cfRule type="expression" dxfId="2896" priority="1656">
      <formula>S200="No_existen"</formula>
    </cfRule>
  </conditionalFormatting>
  <conditionalFormatting sqref="W203:W205">
    <cfRule type="expression" dxfId="2895" priority="1655">
      <formula>S203="No_existen"</formula>
    </cfRule>
  </conditionalFormatting>
  <conditionalFormatting sqref="W206:W208">
    <cfRule type="expression" dxfId="2894" priority="1654">
      <formula>S206="No_existen"</formula>
    </cfRule>
  </conditionalFormatting>
  <conditionalFormatting sqref="W209:W211">
    <cfRule type="expression" dxfId="2893" priority="1653">
      <formula>S209="No_existen"</formula>
    </cfRule>
  </conditionalFormatting>
  <conditionalFormatting sqref="W212">
    <cfRule type="expression" dxfId="2892" priority="1652">
      <formula>S212="No_existen"</formula>
    </cfRule>
  </conditionalFormatting>
  <conditionalFormatting sqref="AG182">
    <cfRule type="expression" dxfId="2891" priority="1651">
      <formula>$P$11="No_existen"</formula>
    </cfRule>
  </conditionalFormatting>
  <conditionalFormatting sqref="AG185">
    <cfRule type="expression" dxfId="2890" priority="1650">
      <formula>S185="No_existen"</formula>
    </cfRule>
  </conditionalFormatting>
  <conditionalFormatting sqref="AG186">
    <cfRule type="expression" dxfId="2889" priority="1649">
      <formula>S186="No_existen"</formula>
    </cfRule>
  </conditionalFormatting>
  <conditionalFormatting sqref="AG187">
    <cfRule type="expression" dxfId="2888" priority="1648">
      <formula>S187="No_existen"</formula>
    </cfRule>
  </conditionalFormatting>
  <conditionalFormatting sqref="AG188">
    <cfRule type="expression" dxfId="2887" priority="1647">
      <formula>S188="No_existen"</formula>
    </cfRule>
  </conditionalFormatting>
  <conditionalFormatting sqref="AG189">
    <cfRule type="expression" dxfId="2886" priority="1646">
      <formula>S189="No_existen"</formula>
    </cfRule>
  </conditionalFormatting>
  <conditionalFormatting sqref="AG190">
    <cfRule type="expression" dxfId="2885" priority="1645">
      <formula>S190="No_existen"</formula>
    </cfRule>
  </conditionalFormatting>
  <conditionalFormatting sqref="AG191:AG193">
    <cfRule type="expression" dxfId="2884" priority="1623">
      <formula>AF191="No asignado"</formula>
    </cfRule>
    <cfRule type="expression" dxfId="2883" priority="1644">
      <formula>S191="No_existen"</formula>
    </cfRule>
  </conditionalFormatting>
  <conditionalFormatting sqref="AG194">
    <cfRule type="expression" dxfId="2882" priority="1643">
      <formula>S194="No_existen"</formula>
    </cfRule>
  </conditionalFormatting>
  <conditionalFormatting sqref="AG195">
    <cfRule type="expression" dxfId="2881" priority="1642">
      <formula>S195="No_existen"</formula>
    </cfRule>
  </conditionalFormatting>
  <conditionalFormatting sqref="AG196">
    <cfRule type="expression" dxfId="2880" priority="1641">
      <formula>S196="No_existen"</formula>
    </cfRule>
  </conditionalFormatting>
  <conditionalFormatting sqref="AG197">
    <cfRule type="expression" dxfId="2879" priority="1640">
      <formula>S197="No_existen"</formula>
    </cfRule>
  </conditionalFormatting>
  <conditionalFormatting sqref="AG198">
    <cfRule type="expression" dxfId="2878" priority="1639">
      <formula>S198="No_existen"</formula>
    </cfRule>
  </conditionalFormatting>
  <conditionalFormatting sqref="AG199">
    <cfRule type="expression" dxfId="2877" priority="1638">
      <formula>S199="No_existen"</formula>
    </cfRule>
  </conditionalFormatting>
  <conditionalFormatting sqref="AG200:AG202">
    <cfRule type="expression" dxfId="2876" priority="1637">
      <formula>S200="No_existen"</formula>
    </cfRule>
  </conditionalFormatting>
  <conditionalFormatting sqref="AG203">
    <cfRule type="expression" dxfId="2875" priority="1636">
      <formula>S203="No_existen"</formula>
    </cfRule>
  </conditionalFormatting>
  <conditionalFormatting sqref="AG204">
    <cfRule type="expression" dxfId="2874" priority="1635">
      <formula>S204="No_existen"</formula>
    </cfRule>
  </conditionalFormatting>
  <conditionalFormatting sqref="AG205">
    <cfRule type="expression" dxfId="2873" priority="1634">
      <formula>S205="No_existen"</formula>
    </cfRule>
  </conditionalFormatting>
  <conditionalFormatting sqref="AG206">
    <cfRule type="expression" dxfId="2872" priority="1633">
      <formula>S206="No_existen"</formula>
    </cfRule>
  </conditionalFormatting>
  <conditionalFormatting sqref="AG207">
    <cfRule type="expression" dxfId="2871" priority="1632">
      <formula>S207="No_existen"</formula>
    </cfRule>
  </conditionalFormatting>
  <conditionalFormatting sqref="AG208">
    <cfRule type="expression" dxfId="2870" priority="1631">
      <formula>S208="No_existen"</formula>
    </cfRule>
  </conditionalFormatting>
  <conditionalFormatting sqref="AG209">
    <cfRule type="expression" dxfId="2869" priority="1630">
      <formula>S209="No_existen"</formula>
    </cfRule>
  </conditionalFormatting>
  <conditionalFormatting sqref="AG210">
    <cfRule type="expression" dxfId="2868" priority="1629">
      <formula>S210="No_existen"</formula>
    </cfRule>
  </conditionalFormatting>
  <conditionalFormatting sqref="AG211">
    <cfRule type="expression" dxfId="2867" priority="1628">
      <formula>S211="No_existen"</formula>
    </cfRule>
  </conditionalFormatting>
  <conditionalFormatting sqref="AG212">
    <cfRule type="expression" dxfId="2866" priority="1627">
      <formula>S212="No_existen"</formula>
    </cfRule>
  </conditionalFormatting>
  <conditionalFormatting sqref="AG185:AG187">
    <cfRule type="expression" dxfId="2865" priority="1625">
      <formula>AF185="No asignado"</formula>
    </cfRule>
  </conditionalFormatting>
  <conditionalFormatting sqref="AG188:AG190">
    <cfRule type="expression" dxfId="2864" priority="1624">
      <formula>AF188="No asignado"</formula>
    </cfRule>
  </conditionalFormatting>
  <conditionalFormatting sqref="AG182:AG212">
    <cfRule type="expression" dxfId="2863" priority="1626">
      <formula>AF182="No asignado"</formula>
    </cfRule>
  </conditionalFormatting>
  <conditionalFormatting sqref="AG183">
    <cfRule type="expression" dxfId="2862" priority="1622">
      <formula>$P$12="No_existen"</formula>
    </cfRule>
  </conditionalFormatting>
  <conditionalFormatting sqref="AG184">
    <cfRule type="expression" dxfId="2861" priority="1621">
      <formula>$P$13="No_existen"</formula>
    </cfRule>
  </conditionalFormatting>
  <conditionalFormatting sqref="AU194:AV194 AU197:AV197 AU200:AV200 AU203:AV203 AU206:AV206 AU209:AV209 AU212:AV212">
    <cfRule type="cellIs" dxfId="2860" priority="1618" operator="equal">
      <formula>"LEVE"</formula>
    </cfRule>
    <cfRule type="cellIs" dxfId="2859" priority="1619" operator="equal">
      <formula>"MODERADO"</formula>
    </cfRule>
    <cfRule type="cellIs" dxfId="2858" priority="1620" operator="equal">
      <formula>"GRAVE"</formula>
    </cfRule>
  </conditionalFormatting>
  <conditionalFormatting sqref="AU182:AV182">
    <cfRule type="cellIs" dxfId="2857" priority="1615" operator="equal">
      <formula>"LEVE"</formula>
    </cfRule>
    <cfRule type="cellIs" dxfId="2856" priority="1616" operator="equal">
      <formula>"MODERADO"</formula>
    </cfRule>
    <cfRule type="cellIs" dxfId="2855" priority="1617" operator="equal">
      <formula>"GRAVE"</formula>
    </cfRule>
  </conditionalFormatting>
  <conditionalFormatting sqref="AU185:AV185">
    <cfRule type="cellIs" dxfId="2854" priority="1612" operator="equal">
      <formula>"LEVE"</formula>
    </cfRule>
    <cfRule type="cellIs" dxfId="2853" priority="1613" operator="equal">
      <formula>"MODERADO"</formula>
    </cfRule>
    <cfRule type="cellIs" dxfId="2852" priority="1614" operator="equal">
      <formula>"GRAVE"</formula>
    </cfRule>
  </conditionalFormatting>
  <conditionalFormatting sqref="AU188:AV188 AU191:AV191">
    <cfRule type="cellIs" dxfId="2851" priority="1609" operator="equal">
      <formula>"LEVE"</formula>
    </cfRule>
    <cfRule type="cellIs" dxfId="2850" priority="1610" operator="equal">
      <formula>"MODERADO"</formula>
    </cfRule>
    <cfRule type="cellIs" dxfId="2849" priority="1611" operator="equal">
      <formula>"GRAVE"</formula>
    </cfRule>
  </conditionalFormatting>
  <conditionalFormatting sqref="H215:H236">
    <cfRule type="expression" dxfId="2848" priority="1608">
      <formula>$G215="N/A"</formula>
    </cfRule>
  </conditionalFormatting>
  <conditionalFormatting sqref="S215:S238">
    <cfRule type="cellIs" dxfId="2847" priority="1607" operator="between">
      <formula>2</formula>
      <formula>3</formula>
    </cfRule>
  </conditionalFormatting>
  <conditionalFormatting sqref="W219">
    <cfRule type="expression" dxfId="2846" priority="1606">
      <formula>S219="No_existen"</formula>
    </cfRule>
  </conditionalFormatting>
  <conditionalFormatting sqref="W220">
    <cfRule type="expression" dxfId="2845" priority="1605">
      <formula>S220="No_existen"</formula>
    </cfRule>
  </conditionalFormatting>
  <conditionalFormatting sqref="W222">
    <cfRule type="expression" dxfId="2844" priority="1604">
      <formula>S222="No_existen"</formula>
    </cfRule>
  </conditionalFormatting>
  <conditionalFormatting sqref="W223">
    <cfRule type="expression" dxfId="2843" priority="1603">
      <formula>S223="No_existen"</formula>
    </cfRule>
  </conditionalFormatting>
  <conditionalFormatting sqref="W225">
    <cfRule type="expression" dxfId="2842" priority="1602">
      <formula>S225="No_existen"</formula>
    </cfRule>
  </conditionalFormatting>
  <conditionalFormatting sqref="W226">
    <cfRule type="expression" dxfId="2841" priority="1601">
      <formula>S226="No_existen"</formula>
    </cfRule>
  </conditionalFormatting>
  <conditionalFormatting sqref="W229">
    <cfRule type="expression" dxfId="2840" priority="1600">
      <formula>S229="No_existen"</formula>
    </cfRule>
  </conditionalFormatting>
  <conditionalFormatting sqref="W234:W235">
    <cfRule type="expression" dxfId="2839" priority="1599">
      <formula>S234="No_existen"</formula>
    </cfRule>
  </conditionalFormatting>
  <conditionalFormatting sqref="W215">
    <cfRule type="expression" dxfId="2838" priority="1598">
      <formula>S215="No_existen"</formula>
    </cfRule>
  </conditionalFormatting>
  <conditionalFormatting sqref="W216">
    <cfRule type="expression" dxfId="2837" priority="1597">
      <formula>S216="No_existen"</formula>
    </cfRule>
  </conditionalFormatting>
  <conditionalFormatting sqref="W217">
    <cfRule type="expression" dxfId="2836" priority="1596">
      <formula>S217="No_existen"</formula>
    </cfRule>
  </conditionalFormatting>
  <conditionalFormatting sqref="W218">
    <cfRule type="expression" dxfId="2835" priority="1595">
      <formula>S218="No_existen"</formula>
    </cfRule>
  </conditionalFormatting>
  <conditionalFormatting sqref="W221">
    <cfRule type="expression" dxfId="2834" priority="1594">
      <formula>S221="No_existen"</formula>
    </cfRule>
  </conditionalFormatting>
  <conditionalFormatting sqref="W224">
    <cfRule type="expression" dxfId="2833" priority="1593">
      <formula>S224="No_existen"</formula>
    </cfRule>
  </conditionalFormatting>
  <conditionalFormatting sqref="W227">
    <cfRule type="expression" dxfId="2832" priority="1592">
      <formula>S227="No_existen"</formula>
    </cfRule>
  </conditionalFormatting>
  <conditionalFormatting sqref="W228">
    <cfRule type="expression" dxfId="2831" priority="1591">
      <formula>S228="No_existen"</formula>
    </cfRule>
  </conditionalFormatting>
  <conditionalFormatting sqref="W230">
    <cfRule type="expression" dxfId="2830" priority="1590">
      <formula>S230="No_existen"</formula>
    </cfRule>
  </conditionalFormatting>
  <conditionalFormatting sqref="W231">
    <cfRule type="expression" dxfId="2829" priority="1589">
      <formula>S231="No_existen"</formula>
    </cfRule>
  </conditionalFormatting>
  <conditionalFormatting sqref="W232">
    <cfRule type="expression" dxfId="2828" priority="1588">
      <formula>S232="No_existen"</formula>
    </cfRule>
  </conditionalFormatting>
  <conditionalFormatting sqref="W233">
    <cfRule type="expression" dxfId="2827" priority="1587">
      <formula>S233="No_existen"</formula>
    </cfRule>
  </conditionalFormatting>
  <conditionalFormatting sqref="W236:W238">
    <cfRule type="expression" dxfId="2826" priority="1586">
      <formula>S236="No_existen"</formula>
    </cfRule>
  </conditionalFormatting>
  <conditionalFormatting sqref="AG219">
    <cfRule type="expression" dxfId="2825" priority="1585">
      <formula>S219="No_existen"</formula>
    </cfRule>
  </conditionalFormatting>
  <conditionalFormatting sqref="AG220">
    <cfRule type="expression" dxfId="2824" priority="1584">
      <formula>S220="No_existen"</formula>
    </cfRule>
  </conditionalFormatting>
  <conditionalFormatting sqref="AG222">
    <cfRule type="expression" dxfId="2823" priority="1583">
      <formula>S222="No_existen"</formula>
    </cfRule>
  </conditionalFormatting>
  <conditionalFormatting sqref="AG223">
    <cfRule type="expression" dxfId="2822" priority="1582">
      <formula>S223="No_existen"</formula>
    </cfRule>
  </conditionalFormatting>
  <conditionalFormatting sqref="AG225:AG226">
    <cfRule type="expression" dxfId="2821" priority="1575">
      <formula>AF225="No asignado"</formula>
    </cfRule>
    <cfRule type="expression" dxfId="2820" priority="1581">
      <formula>S225="No_existen"</formula>
    </cfRule>
  </conditionalFormatting>
  <conditionalFormatting sqref="AG229">
    <cfRule type="expression" dxfId="2819" priority="1580">
      <formula>S229="No_existen"</formula>
    </cfRule>
  </conditionalFormatting>
  <conditionalFormatting sqref="AG234:AG235">
    <cfRule type="expression" dxfId="2818" priority="1579">
      <formula>S234="No_existen"</formula>
    </cfRule>
  </conditionalFormatting>
  <conditionalFormatting sqref="AG219:AG220">
    <cfRule type="expression" dxfId="2817" priority="1577">
      <formula>AF219="No asignado"</formula>
    </cfRule>
  </conditionalFormatting>
  <conditionalFormatting sqref="AG222:AG223">
    <cfRule type="expression" dxfId="2816" priority="1576">
      <formula>AF222="No asignado"</formula>
    </cfRule>
  </conditionalFormatting>
  <conditionalFormatting sqref="AG219:AG220 AG222:AG223 AG225:AG226 AG229 AG234:AG235">
    <cfRule type="expression" dxfId="2815" priority="1578">
      <formula>AF219="No asignado"</formula>
    </cfRule>
  </conditionalFormatting>
  <conditionalFormatting sqref="AG215">
    <cfRule type="expression" dxfId="2814" priority="1574">
      <formula>$P$11="No_existen"</formula>
    </cfRule>
  </conditionalFormatting>
  <conditionalFormatting sqref="AG215:AG217">
    <cfRule type="expression" dxfId="2813" priority="1573">
      <formula>AF215="No asignado"</formula>
    </cfRule>
  </conditionalFormatting>
  <conditionalFormatting sqref="AG216:AG217">
    <cfRule type="expression" dxfId="2812" priority="1572">
      <formula>$P$12="No_existen"</formula>
    </cfRule>
  </conditionalFormatting>
  <conditionalFormatting sqref="AG217">
    <cfRule type="expression" dxfId="2811" priority="1571">
      <formula>$P$13="No_existen"</formula>
    </cfRule>
  </conditionalFormatting>
  <conditionalFormatting sqref="AG218">
    <cfRule type="expression" dxfId="2810" priority="1570">
      <formula>AF218="No asignado"</formula>
    </cfRule>
  </conditionalFormatting>
  <conditionalFormatting sqref="AG218">
    <cfRule type="expression" dxfId="2809" priority="1569">
      <formula>$P$12="No_existen"</formula>
    </cfRule>
  </conditionalFormatting>
  <conditionalFormatting sqref="AG218">
    <cfRule type="expression" dxfId="2808" priority="1568">
      <formula>$P$13="No_existen"</formula>
    </cfRule>
  </conditionalFormatting>
  <conditionalFormatting sqref="AG221">
    <cfRule type="expression" dxfId="2807" priority="1567">
      <formula>AF221="No asignado"</formula>
    </cfRule>
  </conditionalFormatting>
  <conditionalFormatting sqref="AG221">
    <cfRule type="expression" dxfId="2806" priority="1566">
      <formula>$P$12="No_existen"</formula>
    </cfRule>
  </conditionalFormatting>
  <conditionalFormatting sqref="AG221">
    <cfRule type="expression" dxfId="2805" priority="1565">
      <formula>$P$13="No_existen"</formula>
    </cfRule>
  </conditionalFormatting>
  <conditionalFormatting sqref="AG224">
    <cfRule type="expression" dxfId="2804" priority="1564">
      <formula>AF224="No asignado"</formula>
    </cfRule>
  </conditionalFormatting>
  <conditionalFormatting sqref="AG224">
    <cfRule type="expression" dxfId="2803" priority="1563">
      <formula>$P$12="No_existen"</formula>
    </cfRule>
  </conditionalFormatting>
  <conditionalFormatting sqref="AG224">
    <cfRule type="expression" dxfId="2802" priority="1562">
      <formula>$P$13="No_existen"</formula>
    </cfRule>
  </conditionalFormatting>
  <conditionalFormatting sqref="AG227">
    <cfRule type="expression" dxfId="2801" priority="1561">
      <formula>S227="No_existen"</formula>
    </cfRule>
  </conditionalFormatting>
  <conditionalFormatting sqref="AG228">
    <cfRule type="expression" dxfId="2800" priority="1560">
      <formula>S228="No_existen"</formula>
    </cfRule>
  </conditionalFormatting>
  <conditionalFormatting sqref="AG227:AG228">
    <cfRule type="expression" dxfId="2799" priority="1559">
      <formula>AF227="No asignado"</formula>
    </cfRule>
  </conditionalFormatting>
  <conditionalFormatting sqref="AG228">
    <cfRule type="expression" dxfId="2798" priority="1558">
      <formula>S228="No_existen"</formula>
    </cfRule>
  </conditionalFormatting>
  <conditionalFormatting sqref="AG230">
    <cfRule type="expression" dxfId="2797" priority="1557">
      <formula>S230="No_existen"</formula>
    </cfRule>
  </conditionalFormatting>
  <conditionalFormatting sqref="AG230">
    <cfRule type="expression" dxfId="2796" priority="1556">
      <formula>AF230="No asignado"</formula>
    </cfRule>
  </conditionalFormatting>
  <conditionalFormatting sqref="AG230">
    <cfRule type="expression" dxfId="2795" priority="1555">
      <formula>S230="No_existen"</formula>
    </cfRule>
  </conditionalFormatting>
  <conditionalFormatting sqref="AG231">
    <cfRule type="expression" dxfId="2794" priority="1554">
      <formula>S231="No_existen"</formula>
    </cfRule>
  </conditionalFormatting>
  <conditionalFormatting sqref="AG231">
    <cfRule type="expression" dxfId="2793" priority="1553">
      <formula>AF231="No asignado"</formula>
    </cfRule>
  </conditionalFormatting>
  <conditionalFormatting sqref="AG231">
    <cfRule type="expression" dxfId="2792" priority="1552">
      <formula>S231="No_existen"</formula>
    </cfRule>
  </conditionalFormatting>
  <conditionalFormatting sqref="AG232">
    <cfRule type="expression" dxfId="2791" priority="1551">
      <formula>S232="No_existen"</formula>
    </cfRule>
  </conditionalFormatting>
  <conditionalFormatting sqref="AG232">
    <cfRule type="expression" dxfId="2790" priority="1550">
      <formula>AF232="No asignado"</formula>
    </cfRule>
  </conditionalFormatting>
  <conditionalFormatting sqref="AG232">
    <cfRule type="expression" dxfId="2789" priority="1549">
      <formula>S232="No_existen"</formula>
    </cfRule>
  </conditionalFormatting>
  <conditionalFormatting sqref="AG233">
    <cfRule type="expression" dxfId="2788" priority="1548">
      <formula>S233="No_existen"</formula>
    </cfRule>
  </conditionalFormatting>
  <conditionalFormatting sqref="AG233">
    <cfRule type="expression" dxfId="2787" priority="1547">
      <formula>AF233="No asignado"</formula>
    </cfRule>
  </conditionalFormatting>
  <conditionalFormatting sqref="AG233">
    <cfRule type="expression" dxfId="2786" priority="1546">
      <formula>S233="No_existen"</formula>
    </cfRule>
  </conditionalFormatting>
  <conditionalFormatting sqref="AG236">
    <cfRule type="expression" dxfId="2785" priority="1545">
      <formula>S236="No_existen"</formula>
    </cfRule>
  </conditionalFormatting>
  <conditionalFormatting sqref="AG236">
    <cfRule type="expression" dxfId="2784" priority="1544">
      <formula>AF236="No asignado"</formula>
    </cfRule>
  </conditionalFormatting>
  <conditionalFormatting sqref="AG236">
    <cfRule type="expression" dxfId="2783" priority="1543">
      <formula>S236="No_existen"</formula>
    </cfRule>
  </conditionalFormatting>
  <conditionalFormatting sqref="AG237">
    <cfRule type="expression" dxfId="2782" priority="1542">
      <formula>S237="No_existen"</formula>
    </cfRule>
  </conditionalFormatting>
  <conditionalFormatting sqref="AG237">
    <cfRule type="expression" dxfId="2781" priority="1541">
      <formula>AF237="No asignado"</formula>
    </cfRule>
  </conditionalFormatting>
  <conditionalFormatting sqref="AG237">
    <cfRule type="expression" dxfId="2780" priority="1540">
      <formula>S237="No_existen"</formula>
    </cfRule>
  </conditionalFormatting>
  <conditionalFormatting sqref="AG238">
    <cfRule type="expression" dxfId="2779" priority="1539">
      <formula>S238="No_existen"</formula>
    </cfRule>
  </conditionalFormatting>
  <conditionalFormatting sqref="AG238">
    <cfRule type="expression" dxfId="2778" priority="1538">
      <formula>AF238="No asignado"</formula>
    </cfRule>
  </conditionalFormatting>
  <conditionalFormatting sqref="AG238">
    <cfRule type="expression" dxfId="2777" priority="1537">
      <formula>S238="No_existen"</formula>
    </cfRule>
  </conditionalFormatting>
  <conditionalFormatting sqref="AV215">
    <cfRule type="cellIs" dxfId="2776" priority="1534" operator="equal">
      <formula>"LEVE"</formula>
    </cfRule>
    <cfRule type="cellIs" dxfId="2775" priority="1535" operator="equal">
      <formula>"MODERADO"</formula>
    </cfRule>
    <cfRule type="cellIs" dxfId="2774" priority="1536" operator="equal">
      <formula>"GRAVE"</formula>
    </cfRule>
  </conditionalFormatting>
  <conditionalFormatting sqref="AV218">
    <cfRule type="cellIs" dxfId="2773" priority="1531" operator="equal">
      <formula>"LEVE"</formula>
    </cfRule>
    <cfRule type="cellIs" dxfId="2772" priority="1532" operator="equal">
      <formula>"MODERADO"</formula>
    </cfRule>
    <cfRule type="cellIs" dxfId="2771" priority="1533" operator="equal">
      <formula>"GRAVE"</formula>
    </cfRule>
  </conditionalFormatting>
  <conditionalFormatting sqref="AU215">
    <cfRule type="cellIs" dxfId="2770" priority="1528" operator="equal">
      <formula>"LEVE"</formula>
    </cfRule>
    <cfRule type="cellIs" dxfId="2769" priority="1529" operator="equal">
      <formula>"MODERADO"</formula>
    </cfRule>
    <cfRule type="cellIs" dxfId="2768" priority="1530" operator="equal">
      <formula>"GRAVE"</formula>
    </cfRule>
  </conditionalFormatting>
  <conditionalFormatting sqref="AU218">
    <cfRule type="cellIs" dxfId="2767" priority="1525" operator="equal">
      <formula>"LEVE"</formula>
    </cfRule>
    <cfRule type="cellIs" dxfId="2766" priority="1526" operator="equal">
      <formula>"MODERADO"</formula>
    </cfRule>
    <cfRule type="cellIs" dxfId="2765" priority="1527" operator="equal">
      <formula>"GRAVE"</formula>
    </cfRule>
  </conditionalFormatting>
  <conditionalFormatting sqref="AU221">
    <cfRule type="cellIs" dxfId="2764" priority="1522" operator="equal">
      <formula>"LEVE"</formula>
    </cfRule>
    <cfRule type="cellIs" dxfId="2763" priority="1523" operator="equal">
      <formula>"MODERADO"</formula>
    </cfRule>
    <cfRule type="cellIs" dxfId="2762" priority="1524" operator="equal">
      <formula>"GRAVE"</formula>
    </cfRule>
  </conditionalFormatting>
  <conditionalFormatting sqref="AV221">
    <cfRule type="cellIs" dxfId="2761" priority="1519" operator="equal">
      <formula>"LEVE"</formula>
    </cfRule>
    <cfRule type="cellIs" dxfId="2760" priority="1520" operator="equal">
      <formula>"MODERADO"</formula>
    </cfRule>
    <cfRule type="cellIs" dxfId="2759" priority="1521" operator="equal">
      <formula>"GRAVE"</formula>
    </cfRule>
  </conditionalFormatting>
  <conditionalFormatting sqref="AU224">
    <cfRule type="cellIs" dxfId="2758" priority="1516" operator="equal">
      <formula>"LEVE"</formula>
    </cfRule>
    <cfRule type="cellIs" dxfId="2757" priority="1517" operator="equal">
      <formula>"MODERADO"</formula>
    </cfRule>
    <cfRule type="cellIs" dxfId="2756" priority="1518" operator="equal">
      <formula>"GRAVE"</formula>
    </cfRule>
  </conditionalFormatting>
  <conditionalFormatting sqref="AV224">
    <cfRule type="cellIs" dxfId="2755" priority="1513" operator="equal">
      <formula>"LEVE"</formula>
    </cfRule>
    <cfRule type="cellIs" dxfId="2754" priority="1514" operator="equal">
      <formula>"MODERADO"</formula>
    </cfRule>
    <cfRule type="cellIs" dxfId="2753" priority="1515" operator="equal">
      <formula>"GRAVE"</formula>
    </cfRule>
  </conditionalFormatting>
  <conditionalFormatting sqref="AU227">
    <cfRule type="cellIs" dxfId="2752" priority="1510" operator="equal">
      <formula>"LEVE"</formula>
    </cfRule>
    <cfRule type="cellIs" dxfId="2751" priority="1511" operator="equal">
      <formula>"MODERADO"</formula>
    </cfRule>
    <cfRule type="cellIs" dxfId="2750" priority="1512" operator="equal">
      <formula>"GRAVE"</formula>
    </cfRule>
  </conditionalFormatting>
  <conditionalFormatting sqref="AV227">
    <cfRule type="cellIs" dxfId="2749" priority="1507" operator="equal">
      <formula>"LEVE"</formula>
    </cfRule>
    <cfRule type="cellIs" dxfId="2748" priority="1508" operator="equal">
      <formula>"MODERADO"</formula>
    </cfRule>
    <cfRule type="cellIs" dxfId="2747" priority="1509" operator="equal">
      <formula>"GRAVE"</formula>
    </cfRule>
  </conditionalFormatting>
  <conditionalFormatting sqref="AU230">
    <cfRule type="cellIs" dxfId="2746" priority="1504" operator="equal">
      <formula>"LEVE"</formula>
    </cfRule>
    <cfRule type="cellIs" dxfId="2745" priority="1505" operator="equal">
      <formula>"MODERADO"</formula>
    </cfRule>
    <cfRule type="cellIs" dxfId="2744" priority="1506" operator="equal">
      <formula>"GRAVE"</formula>
    </cfRule>
  </conditionalFormatting>
  <conditionalFormatting sqref="AV230">
    <cfRule type="cellIs" dxfId="2743" priority="1501" operator="equal">
      <formula>"LEVE"</formula>
    </cfRule>
    <cfRule type="cellIs" dxfId="2742" priority="1502" operator="equal">
      <formula>"MODERADO"</formula>
    </cfRule>
    <cfRule type="cellIs" dxfId="2741" priority="1503" operator="equal">
      <formula>"GRAVE"</formula>
    </cfRule>
  </conditionalFormatting>
  <conditionalFormatting sqref="AU233">
    <cfRule type="cellIs" dxfId="2740" priority="1498" operator="equal">
      <formula>"LEVE"</formula>
    </cfRule>
    <cfRule type="cellIs" dxfId="2739" priority="1499" operator="equal">
      <formula>"MODERADO"</formula>
    </cfRule>
    <cfRule type="cellIs" dxfId="2738" priority="1500" operator="equal">
      <formula>"GRAVE"</formula>
    </cfRule>
  </conditionalFormatting>
  <conditionalFormatting sqref="AV233">
    <cfRule type="cellIs" dxfId="2737" priority="1495" operator="equal">
      <formula>"LEVE"</formula>
    </cfRule>
    <cfRule type="cellIs" dxfId="2736" priority="1496" operator="equal">
      <formula>"MODERADO"</formula>
    </cfRule>
    <cfRule type="cellIs" dxfId="2735" priority="1497" operator="equal">
      <formula>"GRAVE"</formula>
    </cfRule>
  </conditionalFormatting>
  <conditionalFormatting sqref="AU236">
    <cfRule type="cellIs" dxfId="2734" priority="1492" operator="equal">
      <formula>"LEVE"</formula>
    </cfRule>
    <cfRule type="cellIs" dxfId="2733" priority="1493" operator="equal">
      <formula>"MODERADO"</formula>
    </cfRule>
    <cfRule type="cellIs" dxfId="2732" priority="1494" operator="equal">
      <formula>"GRAVE"</formula>
    </cfRule>
  </conditionalFormatting>
  <conditionalFormatting sqref="AV236">
    <cfRule type="cellIs" dxfId="2731" priority="1489" operator="equal">
      <formula>"LEVE"</formula>
    </cfRule>
    <cfRule type="cellIs" dxfId="2730" priority="1490" operator="equal">
      <formula>"MODERADO"</formula>
    </cfRule>
    <cfRule type="cellIs" dxfId="2729" priority="1491" operator="equal">
      <formula>"GRAVE"</formula>
    </cfRule>
  </conditionalFormatting>
  <conditionalFormatting sqref="H239:I247 H250:I250 H253:I253 H255:I256 H258:I259 H262:I262">
    <cfRule type="expression" dxfId="2728" priority="1488">
      <formula>$G239="N/A"</formula>
    </cfRule>
  </conditionalFormatting>
  <conditionalFormatting sqref="H249:I249 H248">
    <cfRule type="expression" dxfId="2727" priority="1487">
      <formula>$G248="N/A"</formula>
    </cfRule>
  </conditionalFormatting>
  <conditionalFormatting sqref="H251:H252">
    <cfRule type="expression" dxfId="2726" priority="1486">
      <formula>$G251="N/A"</formula>
    </cfRule>
  </conditionalFormatting>
  <conditionalFormatting sqref="H254">
    <cfRule type="expression" dxfId="2725" priority="1485">
      <formula>$G254="N/A"</formula>
    </cfRule>
  </conditionalFormatting>
  <conditionalFormatting sqref="H257">
    <cfRule type="expression" dxfId="2724" priority="1484">
      <formula>$G257="N/A"</formula>
    </cfRule>
  </conditionalFormatting>
  <conditionalFormatting sqref="H260:H261">
    <cfRule type="expression" dxfId="2723" priority="1483">
      <formula>$G260="N/A"</formula>
    </cfRule>
  </conditionalFormatting>
  <conditionalFormatting sqref="H263:H265">
    <cfRule type="expression" dxfId="2722" priority="1482">
      <formula>$G263="N/A"</formula>
    </cfRule>
  </conditionalFormatting>
  <conditionalFormatting sqref="S239:S265">
    <cfRule type="cellIs" dxfId="2721" priority="1481" operator="between">
      <formula>2</formula>
      <formula>3</formula>
    </cfRule>
  </conditionalFormatting>
  <conditionalFormatting sqref="W244">
    <cfRule type="expression" dxfId="2720" priority="1480">
      <formula>S244="No_existen"</formula>
    </cfRule>
  </conditionalFormatting>
  <conditionalFormatting sqref="W247">
    <cfRule type="expression" dxfId="2719" priority="1479">
      <formula>S247="No_existen"</formula>
    </cfRule>
  </conditionalFormatting>
  <conditionalFormatting sqref="W250">
    <cfRule type="expression" dxfId="2718" priority="1478">
      <formula>S250="No_existen"</formula>
    </cfRule>
  </conditionalFormatting>
  <conditionalFormatting sqref="W253">
    <cfRule type="expression" dxfId="2717" priority="1477">
      <formula>S253="No_existen"</formula>
    </cfRule>
  </conditionalFormatting>
  <conditionalFormatting sqref="W254">
    <cfRule type="expression" dxfId="2716" priority="1476">
      <formula>S254="No_existen"</formula>
    </cfRule>
  </conditionalFormatting>
  <conditionalFormatting sqref="W255">
    <cfRule type="expression" dxfId="2715" priority="1475">
      <formula>S255="No_existen"</formula>
    </cfRule>
  </conditionalFormatting>
  <conditionalFormatting sqref="W256">
    <cfRule type="expression" dxfId="2714" priority="1474">
      <formula>S256="No_existen"</formula>
    </cfRule>
  </conditionalFormatting>
  <conditionalFormatting sqref="W258:W259">
    <cfRule type="expression" dxfId="2713" priority="1473">
      <formula>S258="No_existen"</formula>
    </cfRule>
  </conditionalFormatting>
  <conditionalFormatting sqref="W260:W262">
    <cfRule type="expression" dxfId="2712" priority="1472">
      <formula>S260="No_existen"</formula>
    </cfRule>
  </conditionalFormatting>
  <conditionalFormatting sqref="W239:W241">
    <cfRule type="expression" dxfId="2711" priority="1471">
      <formula>S239="No_existen"</formula>
    </cfRule>
  </conditionalFormatting>
  <conditionalFormatting sqref="W242:W243">
    <cfRule type="expression" dxfId="2710" priority="1470">
      <formula>S243="No_existen"</formula>
    </cfRule>
  </conditionalFormatting>
  <conditionalFormatting sqref="W245">
    <cfRule type="expression" dxfId="2709" priority="1469">
      <formula>S245="No_existen"</formula>
    </cfRule>
  </conditionalFormatting>
  <conditionalFormatting sqref="W246">
    <cfRule type="expression" dxfId="2708" priority="1467">
      <formula>T246=""</formula>
    </cfRule>
    <cfRule type="expression" dxfId="2707" priority="1468">
      <formula>T246="No_existen"</formula>
    </cfRule>
  </conditionalFormatting>
  <conditionalFormatting sqref="W248:W249">
    <cfRule type="expression" dxfId="2706" priority="1466">
      <formula>S247="No_existen"</formula>
    </cfRule>
  </conditionalFormatting>
  <conditionalFormatting sqref="W251:W252">
    <cfRule type="expression" dxfId="2705" priority="1465">
      <formula>S251="No_existen"</formula>
    </cfRule>
  </conditionalFormatting>
  <conditionalFormatting sqref="W257">
    <cfRule type="expression" dxfId="2704" priority="1464">
      <formula>S257="No_existen"</formula>
    </cfRule>
  </conditionalFormatting>
  <conditionalFormatting sqref="W263:W265">
    <cfRule type="expression" dxfId="2703" priority="1463">
      <formula>S263="No_existen"</formula>
    </cfRule>
  </conditionalFormatting>
  <conditionalFormatting sqref="AG239">
    <cfRule type="expression" dxfId="2702" priority="1462">
      <formula>$S$11="No_existen"</formula>
    </cfRule>
  </conditionalFormatting>
  <conditionalFormatting sqref="AG242">
    <cfRule type="expression" dxfId="2701" priority="1461">
      <formula>S242="No_existen"</formula>
    </cfRule>
  </conditionalFormatting>
  <conditionalFormatting sqref="AG243">
    <cfRule type="expression" dxfId="2700" priority="1460">
      <formula>S243="No_existen"</formula>
    </cfRule>
  </conditionalFormatting>
  <conditionalFormatting sqref="AG244">
    <cfRule type="expression" dxfId="2699" priority="1459">
      <formula>S244="No_existen"</formula>
    </cfRule>
  </conditionalFormatting>
  <conditionalFormatting sqref="AG245">
    <cfRule type="expression" dxfId="2698" priority="1458">
      <formula>S245="No_existen"</formula>
    </cfRule>
  </conditionalFormatting>
  <conditionalFormatting sqref="AG246">
    <cfRule type="expression" dxfId="2697" priority="1457">
      <formula>S246="No_existen"</formula>
    </cfRule>
  </conditionalFormatting>
  <conditionalFormatting sqref="AG247">
    <cfRule type="expression" dxfId="2696" priority="1456">
      <formula>S247="No_existen"</formula>
    </cfRule>
  </conditionalFormatting>
  <conditionalFormatting sqref="AG248:AG250">
    <cfRule type="expression" dxfId="2695" priority="1440">
      <formula>AF248="No asignado"</formula>
    </cfRule>
    <cfRule type="expression" dxfId="2694" priority="1455">
      <formula>S248="No_existen"</formula>
    </cfRule>
  </conditionalFormatting>
  <conditionalFormatting sqref="AG253">
    <cfRule type="expression" dxfId="2693" priority="1454">
      <formula>S253="No_existen"</formula>
    </cfRule>
  </conditionalFormatting>
  <conditionalFormatting sqref="AG254">
    <cfRule type="expression" dxfId="2692" priority="1453">
      <formula>S254="No_existen"</formula>
    </cfRule>
  </conditionalFormatting>
  <conditionalFormatting sqref="AG255">
    <cfRule type="expression" dxfId="2691" priority="1452">
      <formula>S255="No_existen"</formula>
    </cfRule>
  </conditionalFormatting>
  <conditionalFormatting sqref="AG256">
    <cfRule type="expression" dxfId="2690" priority="1451">
      <formula>S256="No_existen"</formula>
    </cfRule>
  </conditionalFormatting>
  <conditionalFormatting sqref="AG257:AG259">
    <cfRule type="expression" dxfId="2689" priority="1450">
      <formula>S257="No_existen"</formula>
    </cfRule>
  </conditionalFormatting>
  <conditionalFormatting sqref="AG260">
    <cfRule type="expression" dxfId="2688" priority="1449">
      <formula>S260="No_existen"</formula>
    </cfRule>
  </conditionalFormatting>
  <conditionalFormatting sqref="AG261">
    <cfRule type="expression" dxfId="2687" priority="1448">
      <formula>S261="No_existen"</formula>
    </cfRule>
  </conditionalFormatting>
  <conditionalFormatting sqref="AG262">
    <cfRule type="expression" dxfId="2686" priority="1447">
      <formula>S262="No_existen"</formula>
    </cfRule>
  </conditionalFormatting>
  <conditionalFormatting sqref="AG263">
    <cfRule type="expression" dxfId="2685" priority="1446">
      <formula>S263="No_existen"</formula>
    </cfRule>
  </conditionalFormatting>
  <conditionalFormatting sqref="AG264">
    <cfRule type="expression" dxfId="2684" priority="1445">
      <formula>S264="No_existen"</formula>
    </cfRule>
  </conditionalFormatting>
  <conditionalFormatting sqref="AG265">
    <cfRule type="expression" dxfId="2683" priority="1444">
      <formula>S265="No_existen"</formula>
    </cfRule>
  </conditionalFormatting>
  <conditionalFormatting sqref="AG242:AG244">
    <cfRule type="expression" dxfId="2682" priority="1442">
      <formula>AF242="No asignado"</formula>
    </cfRule>
  </conditionalFormatting>
  <conditionalFormatting sqref="AG245:AG247">
    <cfRule type="expression" dxfId="2681" priority="1441">
      <formula>AF245="No asignado"</formula>
    </cfRule>
  </conditionalFormatting>
  <conditionalFormatting sqref="AG253:AG265 AG239:AG250">
    <cfRule type="expression" dxfId="2680" priority="1443">
      <formula>AF239="No asignado"</formula>
    </cfRule>
  </conditionalFormatting>
  <conditionalFormatting sqref="AG240">
    <cfRule type="expression" dxfId="2679" priority="1439">
      <formula>$S$12="No_existen"</formula>
    </cfRule>
  </conditionalFormatting>
  <conditionalFormatting sqref="AG241">
    <cfRule type="expression" dxfId="2678" priority="1438">
      <formula>$S$13="No_existen"</formula>
    </cfRule>
  </conditionalFormatting>
  <conditionalFormatting sqref="AG252">
    <cfRule type="expression" dxfId="2677" priority="1437">
      <formula>S252="No_existen"</formula>
    </cfRule>
  </conditionalFormatting>
  <conditionalFormatting sqref="AG252">
    <cfRule type="expression" dxfId="2676" priority="1436">
      <formula>AF252="No asignado"</formula>
    </cfRule>
  </conditionalFormatting>
  <conditionalFormatting sqref="AG260">
    <cfRule type="expression" dxfId="2675" priority="1435">
      <formula>S260="No_existen"</formula>
    </cfRule>
  </conditionalFormatting>
  <conditionalFormatting sqref="AG264">
    <cfRule type="expression" dxfId="2674" priority="1434">
      <formula>S264="No_existen"</formula>
    </cfRule>
  </conditionalFormatting>
  <conditionalFormatting sqref="AG248:AG249">
    <cfRule type="expression" dxfId="2673" priority="1433">
      <formula>S248="No_existen"</formula>
    </cfRule>
  </conditionalFormatting>
  <conditionalFormatting sqref="AG248:AG249">
    <cfRule type="expression" dxfId="2672" priority="1432">
      <formula>AF248="No asignado"</formula>
    </cfRule>
  </conditionalFormatting>
  <conditionalFormatting sqref="AG251">
    <cfRule type="expression" dxfId="2671" priority="1429">
      <formula>AF251="No asignado"</formula>
    </cfRule>
    <cfRule type="expression" dxfId="2670" priority="1431">
      <formula>S251="No_existen"</formula>
    </cfRule>
  </conditionalFormatting>
  <conditionalFormatting sqref="AG251">
    <cfRule type="expression" dxfId="2669" priority="1430">
      <formula>AF251="No asignado"</formula>
    </cfRule>
  </conditionalFormatting>
  <conditionalFormatting sqref="AG251">
    <cfRule type="expression" dxfId="2668" priority="1428">
      <formula>S251="No_existen"</formula>
    </cfRule>
  </conditionalFormatting>
  <conditionalFormatting sqref="AG251">
    <cfRule type="expression" dxfId="2667" priority="1427">
      <formula>AF251="No asignado"</formula>
    </cfRule>
  </conditionalFormatting>
  <conditionalFormatting sqref="AU239:AV239">
    <cfRule type="cellIs" dxfId="2666" priority="1424" operator="equal">
      <formula>"LEVE"</formula>
    </cfRule>
    <cfRule type="cellIs" dxfId="2665" priority="1425" operator="equal">
      <formula>"MODERADO"</formula>
    </cfRule>
    <cfRule type="cellIs" dxfId="2664" priority="1426" operator="equal">
      <formula>"GRAVE"</formula>
    </cfRule>
  </conditionalFormatting>
  <conditionalFormatting sqref="AU242:AV242">
    <cfRule type="cellIs" dxfId="2663" priority="1421" operator="equal">
      <formula>"LEVE"</formula>
    </cfRule>
    <cfRule type="cellIs" dxfId="2662" priority="1422" operator="equal">
      <formula>"MODERADO"</formula>
    </cfRule>
    <cfRule type="cellIs" dxfId="2661" priority="1423" operator="equal">
      <formula>"GRAVE"</formula>
    </cfRule>
  </conditionalFormatting>
  <conditionalFormatting sqref="AU245:AV245">
    <cfRule type="cellIs" dxfId="2660" priority="1418" operator="equal">
      <formula>"LEVE"</formula>
    </cfRule>
    <cfRule type="cellIs" dxfId="2659" priority="1419" operator="equal">
      <formula>"MODERADO"</formula>
    </cfRule>
    <cfRule type="cellIs" dxfId="2658" priority="1420" operator="equal">
      <formula>"GRAVE"</formula>
    </cfRule>
  </conditionalFormatting>
  <conditionalFormatting sqref="AU248:AV248">
    <cfRule type="cellIs" dxfId="2657" priority="1415" operator="equal">
      <formula>"LEVE"</formula>
    </cfRule>
    <cfRule type="cellIs" dxfId="2656" priority="1416" operator="equal">
      <formula>"MODERADO"</formula>
    </cfRule>
    <cfRule type="cellIs" dxfId="2655" priority="1417" operator="equal">
      <formula>"GRAVE"</formula>
    </cfRule>
  </conditionalFormatting>
  <conditionalFormatting sqref="AU251:AV251">
    <cfRule type="cellIs" dxfId="2654" priority="1412" operator="equal">
      <formula>"LEVE"</formula>
    </cfRule>
    <cfRule type="cellIs" dxfId="2653" priority="1413" operator="equal">
      <formula>"MODERADO"</formula>
    </cfRule>
    <cfRule type="cellIs" dxfId="2652" priority="1414" operator="equal">
      <formula>"GRAVE"</formula>
    </cfRule>
  </conditionalFormatting>
  <conditionalFormatting sqref="AU254:AV254">
    <cfRule type="cellIs" dxfId="2651" priority="1409" operator="equal">
      <formula>"LEVE"</formula>
    </cfRule>
    <cfRule type="cellIs" dxfId="2650" priority="1410" operator="equal">
      <formula>"MODERADO"</formula>
    </cfRule>
    <cfRule type="cellIs" dxfId="2649" priority="1411" operator="equal">
      <formula>"GRAVE"</formula>
    </cfRule>
  </conditionalFormatting>
  <conditionalFormatting sqref="AU257:AV257">
    <cfRule type="cellIs" dxfId="2648" priority="1406" operator="equal">
      <formula>"LEVE"</formula>
    </cfRule>
    <cfRule type="cellIs" dxfId="2647" priority="1407" operator="equal">
      <formula>"MODERADO"</formula>
    </cfRule>
    <cfRule type="cellIs" dxfId="2646" priority="1408" operator="equal">
      <formula>"GRAVE"</formula>
    </cfRule>
  </conditionalFormatting>
  <conditionalFormatting sqref="AU260:AV260">
    <cfRule type="cellIs" dxfId="2645" priority="1403" operator="equal">
      <formula>"LEVE"</formula>
    </cfRule>
    <cfRule type="cellIs" dxfId="2644" priority="1404" operator="equal">
      <formula>"MODERADO"</formula>
    </cfRule>
    <cfRule type="cellIs" dxfId="2643" priority="1405" operator="equal">
      <formula>"GRAVE"</formula>
    </cfRule>
  </conditionalFormatting>
  <conditionalFormatting sqref="AU263:AV263">
    <cfRule type="cellIs" dxfId="2642" priority="1400" operator="equal">
      <formula>"LEVE"</formula>
    </cfRule>
    <cfRule type="cellIs" dxfId="2641" priority="1401" operator="equal">
      <formula>"MODERADO"</formula>
    </cfRule>
    <cfRule type="cellIs" dxfId="2640" priority="1402" operator="equal">
      <formula>"GRAVE"</formula>
    </cfRule>
  </conditionalFormatting>
  <conditionalFormatting sqref="AX263:AX265">
    <cfRule type="expression" dxfId="2639" priority="1399">
      <formula>AW263="ASUMIR"</formula>
    </cfRule>
  </conditionalFormatting>
  <conditionalFormatting sqref="AY263:AY265">
    <cfRule type="expression" dxfId="2638" priority="1398">
      <formula>AW263="ASUMIR"</formula>
    </cfRule>
  </conditionalFormatting>
  <conditionalFormatting sqref="O281 N281:N283">
    <cfRule type="containsText" dxfId="2637" priority="1387" operator="containsText" text="MEDIA">
      <formula>NOT(ISERROR(SEARCH("MEDIA",N281)))</formula>
    </cfRule>
    <cfRule type="containsText" dxfId="2636" priority="1388" operator="containsText" text="ALTA">
      <formula>NOT(ISERROR(SEARCH("ALTA",N281)))</formula>
    </cfRule>
    <cfRule type="containsText" dxfId="2635" priority="1389" operator="containsText" text="BAJA">
      <formula>NOT(ISERROR(SEARCH("BAJA",N281)))</formula>
    </cfRule>
  </conditionalFormatting>
  <conditionalFormatting sqref="P281:P283 Q281">
    <cfRule type="containsText" dxfId="2634" priority="1384" operator="containsText" text="MEDIO">
      <formula>NOT(ISERROR(SEARCH("MEDIO",P281)))</formula>
    </cfRule>
    <cfRule type="containsText" dxfId="2633" priority="1385" operator="containsText" text="ALTO">
      <formula>NOT(ISERROR(SEARCH("ALTO",P281)))</formula>
    </cfRule>
    <cfRule type="containsText" dxfId="2632" priority="1386" operator="containsText" text="BAJO">
      <formula>NOT(ISERROR(SEARCH("BAJO",P281)))</formula>
    </cfRule>
  </conditionalFormatting>
  <conditionalFormatting sqref="R281:R283">
    <cfRule type="cellIs" dxfId="2631" priority="1380" operator="lessThanOrEqual">
      <formula>3</formula>
    </cfRule>
    <cfRule type="cellIs" dxfId="2630" priority="1381" stopIfTrue="1" operator="between">
      <formula>4</formula>
      <formula>9</formula>
    </cfRule>
    <cfRule type="cellIs" dxfId="2629" priority="1382" operator="greaterThanOrEqual">
      <formula>10</formula>
    </cfRule>
  </conditionalFormatting>
  <conditionalFormatting sqref="AS281:AS283">
    <cfRule type="cellIs" dxfId="2628" priority="1377" operator="lessThanOrEqual">
      <formula>10</formula>
    </cfRule>
    <cfRule type="cellIs" dxfId="2627" priority="1378" stopIfTrue="1" operator="between">
      <formula>11</formula>
      <formula>32</formula>
    </cfRule>
    <cfRule type="cellIs" dxfId="2626" priority="1379" operator="greaterThanOrEqual">
      <formula>36</formula>
    </cfRule>
  </conditionalFormatting>
  <conditionalFormatting sqref="AT281">
    <cfRule type="cellIs" dxfId="2625" priority="1374" operator="equal">
      <formula>"LEVE"</formula>
    </cfRule>
    <cfRule type="cellIs" dxfId="2624" priority="1375" operator="equal">
      <formula>"MODERADO"</formula>
    </cfRule>
    <cfRule type="cellIs" dxfId="2623" priority="1376" operator="equal">
      <formula>"GRAVE"</formula>
    </cfRule>
  </conditionalFormatting>
  <conditionalFormatting sqref="N281:N283">
    <cfRule type="containsText" dxfId="2622" priority="1372" operator="containsText" text="MEDIO BAJA">
      <formula>NOT(ISERROR(SEARCH("MEDIO BAJA",N281)))</formula>
    </cfRule>
    <cfRule type="containsText" dxfId="2621" priority="1373" operator="containsText" text="MEDIO ALTA">
      <formula>NOT(ISERROR(SEARCH("MEDIO ALTA",N281)))</formula>
    </cfRule>
  </conditionalFormatting>
  <conditionalFormatting sqref="P281:P283">
    <cfRule type="containsText" dxfId="2620" priority="1370" operator="containsText" text="MEDIO-BAJO">
      <formula>NOT(ISERROR(SEARCH("MEDIO-BAJO",P281)))</formula>
    </cfRule>
    <cfRule type="containsText" dxfId="2619" priority="1371" operator="containsText" text="MEDIO-ALTO">
      <formula>NOT(ISERROR(SEARCH("MEDIO-ALTO",P281)))</formula>
    </cfRule>
  </conditionalFormatting>
  <conditionalFormatting sqref="AM281">
    <cfRule type="expression" dxfId="2618" priority="1369">
      <formula>T281="No_existen"</formula>
    </cfRule>
  </conditionalFormatting>
  <conditionalFormatting sqref="AQ281">
    <cfRule type="expression" dxfId="2617" priority="1368">
      <formula>T281="No_existen"</formula>
    </cfRule>
  </conditionalFormatting>
  <conditionalFormatting sqref="BA281:BA283">
    <cfRule type="expression" dxfId="2616" priority="1366">
      <formula>AW281&lt;&gt;"COMPARTIR"</formula>
    </cfRule>
    <cfRule type="expression" dxfId="2615" priority="1367">
      <formula>AW281="ASUMIR"</formula>
    </cfRule>
  </conditionalFormatting>
  <conditionalFormatting sqref="AX282:AX283">
    <cfRule type="expression" dxfId="2614" priority="1365">
      <formula>AW282="ASUMIR"</formula>
    </cfRule>
  </conditionalFormatting>
  <conditionalFormatting sqref="AY282:AZ283 AZ281">
    <cfRule type="expression" dxfId="2613" priority="1364">
      <formula>AW281="ASUMIR"</formula>
    </cfRule>
  </conditionalFormatting>
  <conditionalFormatting sqref="AO281:AO283">
    <cfRule type="expression" dxfId="2612" priority="1390">
      <formula>T281="No_existen"</formula>
    </cfRule>
  </conditionalFormatting>
  <conditionalFormatting sqref="AJ281:AJ283">
    <cfRule type="expression" dxfId="2611" priority="1392">
      <formula>T281="No_existen"</formula>
    </cfRule>
  </conditionalFormatting>
  <conditionalFormatting sqref="AI281">
    <cfRule type="expression" dxfId="2610" priority="1393">
      <formula>T281="No_existen"</formula>
    </cfRule>
  </conditionalFormatting>
  <conditionalFormatting sqref="AE281:AE283">
    <cfRule type="expression" dxfId="2609" priority="1395">
      <formula>T281="No_existen"</formula>
    </cfRule>
  </conditionalFormatting>
  <conditionalFormatting sqref="AR281:AR283">
    <cfRule type="containsText" dxfId="2608" priority="1361" operator="containsText" text="DÉBIL">
      <formula>NOT(ISERROR(SEARCH("DÉBIL",AR281)))</formula>
    </cfRule>
    <cfRule type="containsText" dxfId="2607" priority="1362" operator="containsText" text="ACEPTABLE">
      <formula>NOT(ISERROR(SEARCH("ACEPTABLE",AR281)))</formula>
    </cfRule>
    <cfRule type="containsText" dxfId="2606" priority="1363" operator="containsText" text="FUERTE">
      <formula>NOT(ISERROR(SEARCH("FUERTE",AR281)))</formula>
    </cfRule>
  </conditionalFormatting>
  <conditionalFormatting sqref="AD281">
    <cfRule type="expression" dxfId="2605" priority="1396">
      <formula>T281="No_existen"</formula>
    </cfRule>
  </conditionalFormatting>
  <conditionalFormatting sqref="AN281">
    <cfRule type="expression" dxfId="2604" priority="1397">
      <formula>T281="No_existen"</formula>
    </cfRule>
  </conditionalFormatting>
  <conditionalFormatting sqref="AB281:AB283">
    <cfRule type="expression" dxfId="2603" priority="1348">
      <formula>AA281="Semiautomatico"</formula>
    </cfRule>
    <cfRule type="expression" dxfId="2602" priority="1350">
      <formula>AA281="Manual"</formula>
    </cfRule>
    <cfRule type="expression" dxfId="2601" priority="1360">
      <formula>S281="No_existen"</formula>
    </cfRule>
  </conditionalFormatting>
  <conditionalFormatting sqref="AB281:AB283">
    <cfRule type="expression" dxfId="2600" priority="1359">
      <formula>S281="No_existen"</formula>
    </cfRule>
  </conditionalFormatting>
  <conditionalFormatting sqref="AR281:AR283">
    <cfRule type="containsText" dxfId="2599" priority="1358" operator="containsText" text="INEXISTENTE">
      <formula>NOT(ISERROR(SEARCH("INEXISTENTE",AR281)))</formula>
    </cfRule>
  </conditionalFormatting>
  <conditionalFormatting sqref="AX282:AY283">
    <cfRule type="expression" dxfId="2598" priority="1347">
      <formula>$S282="No_existen"</formula>
    </cfRule>
  </conditionalFormatting>
  <conditionalFormatting sqref="O284 N284:N286">
    <cfRule type="containsText" dxfId="2597" priority="1335" operator="containsText" text="MEDIA">
      <formula>NOT(ISERROR(SEARCH("MEDIA",N284)))</formula>
    </cfRule>
    <cfRule type="containsText" dxfId="2596" priority="1336" operator="containsText" text="ALTA">
      <formula>NOT(ISERROR(SEARCH("ALTA",N284)))</formula>
    </cfRule>
    <cfRule type="containsText" dxfId="2595" priority="1337" operator="containsText" text="BAJA">
      <formula>NOT(ISERROR(SEARCH("BAJA",N284)))</formula>
    </cfRule>
  </conditionalFormatting>
  <conditionalFormatting sqref="P284:P286 Q284">
    <cfRule type="containsText" dxfId="2594" priority="1332" operator="containsText" text="MEDIO">
      <formula>NOT(ISERROR(SEARCH("MEDIO",P284)))</formula>
    </cfRule>
    <cfRule type="containsText" dxfId="2593" priority="1333" operator="containsText" text="ALTO">
      <formula>NOT(ISERROR(SEARCH("ALTO",P284)))</formula>
    </cfRule>
    <cfRule type="containsText" dxfId="2592" priority="1334" operator="containsText" text="BAJO">
      <formula>NOT(ISERROR(SEARCH("BAJO",P284)))</formula>
    </cfRule>
  </conditionalFormatting>
  <conditionalFormatting sqref="R284:R286">
    <cfRule type="cellIs" dxfId="2591" priority="1328" operator="lessThanOrEqual">
      <formula>3</formula>
    </cfRule>
    <cfRule type="cellIs" dxfId="2590" priority="1329" stopIfTrue="1" operator="between">
      <formula>4</formula>
      <formula>9</formula>
    </cfRule>
    <cfRule type="cellIs" dxfId="2589" priority="1330" operator="greaterThanOrEqual">
      <formula>10</formula>
    </cfRule>
  </conditionalFormatting>
  <conditionalFormatting sqref="AS284:AS286">
    <cfRule type="cellIs" dxfId="2588" priority="1325" operator="lessThanOrEqual">
      <formula>10</formula>
    </cfRule>
    <cfRule type="cellIs" dxfId="2587" priority="1326" stopIfTrue="1" operator="between">
      <formula>11</formula>
      <formula>32</formula>
    </cfRule>
    <cfRule type="cellIs" dxfId="2586" priority="1327" operator="greaterThanOrEqual">
      <formula>36</formula>
    </cfRule>
  </conditionalFormatting>
  <conditionalFormatting sqref="AT284">
    <cfRule type="cellIs" dxfId="2585" priority="1322" operator="equal">
      <formula>"LEVE"</formula>
    </cfRule>
    <cfRule type="cellIs" dxfId="2584" priority="1323" operator="equal">
      <formula>"MODERADO"</formula>
    </cfRule>
    <cfRule type="cellIs" dxfId="2583" priority="1324" operator="equal">
      <formula>"GRAVE"</formula>
    </cfRule>
  </conditionalFormatting>
  <conditionalFormatting sqref="N284:N286">
    <cfRule type="containsText" dxfId="2582" priority="1320" operator="containsText" text="MEDIO BAJA">
      <formula>NOT(ISERROR(SEARCH("MEDIO BAJA",N284)))</formula>
    </cfRule>
    <cfRule type="containsText" dxfId="2581" priority="1321" operator="containsText" text="MEDIO ALTA">
      <formula>NOT(ISERROR(SEARCH("MEDIO ALTA",N284)))</formula>
    </cfRule>
  </conditionalFormatting>
  <conditionalFormatting sqref="P284:P286">
    <cfRule type="containsText" dxfId="2580" priority="1318" operator="containsText" text="MEDIO-BAJO">
      <formula>NOT(ISERROR(SEARCH("MEDIO-BAJO",P284)))</formula>
    </cfRule>
    <cfRule type="containsText" dxfId="2579" priority="1319" operator="containsText" text="MEDIO-ALTO">
      <formula>NOT(ISERROR(SEARCH("MEDIO-ALTO",P284)))</formula>
    </cfRule>
  </conditionalFormatting>
  <conditionalFormatting sqref="AM284">
    <cfRule type="expression" dxfId="2578" priority="1317">
      <formula>T284="No_existen"</formula>
    </cfRule>
  </conditionalFormatting>
  <conditionalFormatting sqref="AQ284">
    <cfRule type="expression" dxfId="2577" priority="1316">
      <formula>T284="No_existen"</formula>
    </cfRule>
  </conditionalFormatting>
  <conditionalFormatting sqref="BA284:BA286">
    <cfRule type="expression" dxfId="2576" priority="1314">
      <formula>AW284&lt;&gt;"COMPARTIR"</formula>
    </cfRule>
    <cfRule type="expression" dxfId="2575" priority="1315">
      <formula>AW284="ASUMIR"</formula>
    </cfRule>
  </conditionalFormatting>
  <conditionalFormatting sqref="AX285:AX286">
    <cfRule type="expression" dxfId="2574" priority="1313">
      <formula>AW285="ASUMIR"</formula>
    </cfRule>
  </conditionalFormatting>
  <conditionalFormatting sqref="AY285:AZ286 AZ284">
    <cfRule type="expression" dxfId="2573" priority="1312">
      <formula>AW284="ASUMIR"</formula>
    </cfRule>
  </conditionalFormatting>
  <conditionalFormatting sqref="AO284:AO286">
    <cfRule type="expression" dxfId="2572" priority="1338">
      <formula>T284="No_existen"</formula>
    </cfRule>
  </conditionalFormatting>
  <conditionalFormatting sqref="AJ284:AJ286">
    <cfRule type="expression" dxfId="2571" priority="1340">
      <formula>T284="No_existen"</formula>
    </cfRule>
  </conditionalFormatting>
  <conditionalFormatting sqref="AI284">
    <cfRule type="expression" dxfId="2570" priority="1341">
      <formula>T284="No_existen"</formula>
    </cfRule>
  </conditionalFormatting>
  <conditionalFormatting sqref="AE284:AE286">
    <cfRule type="expression" dxfId="2569" priority="1343">
      <formula>T284="No_existen"</formula>
    </cfRule>
  </conditionalFormatting>
  <conditionalFormatting sqref="AR284:AR286">
    <cfRule type="containsText" dxfId="2568" priority="1309" operator="containsText" text="DÉBIL">
      <formula>NOT(ISERROR(SEARCH("DÉBIL",AR284)))</formula>
    </cfRule>
    <cfRule type="containsText" dxfId="2567" priority="1310" operator="containsText" text="ACEPTABLE">
      <formula>NOT(ISERROR(SEARCH("ACEPTABLE",AR284)))</formula>
    </cfRule>
    <cfRule type="containsText" dxfId="2566" priority="1311" operator="containsText" text="FUERTE">
      <formula>NOT(ISERROR(SEARCH("FUERTE",AR284)))</formula>
    </cfRule>
  </conditionalFormatting>
  <conditionalFormatting sqref="AD284">
    <cfRule type="expression" dxfId="2565" priority="1344">
      <formula>T284="No_existen"</formula>
    </cfRule>
  </conditionalFormatting>
  <conditionalFormatting sqref="AN284">
    <cfRule type="expression" dxfId="2564" priority="1345">
      <formula>T284="No_existen"</formula>
    </cfRule>
  </conditionalFormatting>
  <conditionalFormatting sqref="AB284:AB286">
    <cfRule type="expression" dxfId="2563" priority="1296">
      <formula>AA284="Semiautomatico"</formula>
    </cfRule>
    <cfRule type="expression" dxfId="2562" priority="1298">
      <formula>AA284="Manual"</formula>
    </cfRule>
    <cfRule type="expression" dxfId="2561" priority="1308">
      <formula>S284="No_existen"</formula>
    </cfRule>
  </conditionalFormatting>
  <conditionalFormatting sqref="AB284:AB286">
    <cfRule type="expression" dxfId="2560" priority="1307">
      <formula>S284="No_existen"</formula>
    </cfRule>
  </conditionalFormatting>
  <conditionalFormatting sqref="AR284:AR286">
    <cfRule type="containsText" dxfId="2559" priority="1306" operator="containsText" text="INEXISTENTE">
      <formula>NOT(ISERROR(SEARCH("INEXISTENTE",AR284)))</formula>
    </cfRule>
  </conditionalFormatting>
  <conditionalFormatting sqref="AX285:AY286">
    <cfRule type="expression" dxfId="2558" priority="1295">
      <formula>$S285="No_existen"</formula>
    </cfRule>
  </conditionalFormatting>
  <conditionalFormatting sqref="O287 N287:N289">
    <cfRule type="containsText" dxfId="2557" priority="1283" operator="containsText" text="MEDIA">
      <formula>NOT(ISERROR(SEARCH("MEDIA",N287)))</formula>
    </cfRule>
    <cfRule type="containsText" dxfId="2556" priority="1284" operator="containsText" text="ALTA">
      <formula>NOT(ISERROR(SEARCH("ALTA",N287)))</formula>
    </cfRule>
    <cfRule type="containsText" dxfId="2555" priority="1285" operator="containsText" text="BAJA">
      <formula>NOT(ISERROR(SEARCH("BAJA",N287)))</formula>
    </cfRule>
  </conditionalFormatting>
  <conditionalFormatting sqref="P287:P289 Q287">
    <cfRule type="containsText" dxfId="2554" priority="1280" operator="containsText" text="MEDIO">
      <formula>NOT(ISERROR(SEARCH("MEDIO",P287)))</formula>
    </cfRule>
    <cfRule type="containsText" dxfId="2553" priority="1281" operator="containsText" text="ALTO">
      <formula>NOT(ISERROR(SEARCH("ALTO",P287)))</formula>
    </cfRule>
    <cfRule type="containsText" dxfId="2552" priority="1282" operator="containsText" text="BAJO">
      <formula>NOT(ISERROR(SEARCH("BAJO",P287)))</formula>
    </cfRule>
  </conditionalFormatting>
  <conditionalFormatting sqref="R287:R289">
    <cfRule type="cellIs" dxfId="2551" priority="1276" operator="lessThanOrEqual">
      <formula>3</formula>
    </cfRule>
    <cfRule type="cellIs" dxfId="2550" priority="1277" stopIfTrue="1" operator="between">
      <formula>4</formula>
      <formula>9</formula>
    </cfRule>
    <cfRule type="cellIs" dxfId="2549" priority="1278" operator="greaterThanOrEqual">
      <formula>10</formula>
    </cfRule>
  </conditionalFormatting>
  <conditionalFormatting sqref="AS287:AS289">
    <cfRule type="cellIs" dxfId="2548" priority="1273" operator="lessThanOrEqual">
      <formula>10</formula>
    </cfRule>
    <cfRule type="cellIs" dxfId="2547" priority="1274" stopIfTrue="1" operator="between">
      <formula>11</formula>
      <formula>32</formula>
    </cfRule>
    <cfRule type="cellIs" dxfId="2546" priority="1275" operator="greaterThanOrEqual">
      <formula>36</formula>
    </cfRule>
  </conditionalFormatting>
  <conditionalFormatting sqref="AT287">
    <cfRule type="cellIs" dxfId="2545" priority="1270" operator="equal">
      <formula>"LEVE"</formula>
    </cfRule>
    <cfRule type="cellIs" dxfId="2544" priority="1271" operator="equal">
      <formula>"MODERADO"</formula>
    </cfRule>
    <cfRule type="cellIs" dxfId="2543" priority="1272" operator="equal">
      <formula>"GRAVE"</formula>
    </cfRule>
  </conditionalFormatting>
  <conditionalFormatting sqref="N287:N289">
    <cfRule type="containsText" dxfId="2542" priority="1268" operator="containsText" text="MEDIO BAJA">
      <formula>NOT(ISERROR(SEARCH("MEDIO BAJA",N287)))</formula>
    </cfRule>
    <cfRule type="containsText" dxfId="2541" priority="1269" operator="containsText" text="MEDIO ALTA">
      <formula>NOT(ISERROR(SEARCH("MEDIO ALTA",N287)))</formula>
    </cfRule>
  </conditionalFormatting>
  <conditionalFormatting sqref="P287:P289">
    <cfRule type="containsText" dxfId="2540" priority="1266" operator="containsText" text="MEDIO-BAJO">
      <formula>NOT(ISERROR(SEARCH("MEDIO-BAJO",P287)))</formula>
    </cfRule>
    <cfRule type="containsText" dxfId="2539" priority="1267" operator="containsText" text="MEDIO-ALTO">
      <formula>NOT(ISERROR(SEARCH("MEDIO-ALTO",P287)))</formula>
    </cfRule>
  </conditionalFormatting>
  <conditionalFormatting sqref="AM287">
    <cfRule type="expression" dxfId="2538" priority="1265">
      <formula>T287="No_existen"</formula>
    </cfRule>
  </conditionalFormatting>
  <conditionalFormatting sqref="AQ287">
    <cfRule type="expression" dxfId="2537" priority="1264">
      <formula>T287="No_existen"</formula>
    </cfRule>
  </conditionalFormatting>
  <conditionalFormatting sqref="BA287:BA289">
    <cfRule type="expression" dxfId="2536" priority="1262">
      <formula>AW287&lt;&gt;"COMPARTIR"</formula>
    </cfRule>
    <cfRule type="expression" dxfId="2535" priority="1263">
      <formula>AW287="ASUMIR"</formula>
    </cfRule>
  </conditionalFormatting>
  <conditionalFormatting sqref="AX287:AX289">
    <cfRule type="expression" dxfId="2534" priority="1261">
      <formula>AW287="ASUMIR"</formula>
    </cfRule>
  </conditionalFormatting>
  <conditionalFormatting sqref="AY287:AZ289">
    <cfRule type="expression" dxfId="2533" priority="1260">
      <formula>AW287="ASUMIR"</formula>
    </cfRule>
  </conditionalFormatting>
  <conditionalFormatting sqref="AO287:AO289">
    <cfRule type="expression" dxfId="2532" priority="1286">
      <formula>T287="No_existen"</formula>
    </cfRule>
  </conditionalFormatting>
  <conditionalFormatting sqref="AJ287:AJ289">
    <cfRule type="expression" dxfId="2531" priority="1288">
      <formula>T287="No_existen"</formula>
    </cfRule>
  </conditionalFormatting>
  <conditionalFormatting sqref="AI287">
    <cfRule type="expression" dxfId="2530" priority="1289">
      <formula>T287="No_existen"</formula>
    </cfRule>
  </conditionalFormatting>
  <conditionalFormatting sqref="AE287:AE289">
    <cfRule type="expression" dxfId="2529" priority="1291">
      <formula>T287="No_existen"</formula>
    </cfRule>
  </conditionalFormatting>
  <conditionalFormatting sqref="AR287:AR289">
    <cfRule type="containsText" dxfId="2528" priority="1257" operator="containsText" text="DÉBIL">
      <formula>NOT(ISERROR(SEARCH("DÉBIL",AR287)))</formula>
    </cfRule>
    <cfRule type="containsText" dxfId="2527" priority="1258" operator="containsText" text="ACEPTABLE">
      <formula>NOT(ISERROR(SEARCH("ACEPTABLE",AR287)))</formula>
    </cfRule>
    <cfRule type="containsText" dxfId="2526" priority="1259" operator="containsText" text="FUERTE">
      <formula>NOT(ISERROR(SEARCH("FUERTE",AR287)))</formula>
    </cfRule>
  </conditionalFormatting>
  <conditionalFormatting sqref="AD287">
    <cfRule type="expression" dxfId="2525" priority="1292">
      <formula>T287="No_existen"</formula>
    </cfRule>
  </conditionalFormatting>
  <conditionalFormatting sqref="AN287">
    <cfRule type="expression" dxfId="2524" priority="1293">
      <formula>T287="No_existen"</formula>
    </cfRule>
  </conditionalFormatting>
  <conditionalFormatting sqref="AB287:AB289">
    <cfRule type="expression" dxfId="2523" priority="1244">
      <formula>AA287="Semiautomatico"</formula>
    </cfRule>
    <cfRule type="expression" dxfId="2522" priority="1246">
      <formula>AA287="Manual"</formula>
    </cfRule>
    <cfRule type="expression" dxfId="2521" priority="1256">
      <formula>S287="No_existen"</formula>
    </cfRule>
  </conditionalFormatting>
  <conditionalFormatting sqref="AB287:AB289">
    <cfRule type="expression" dxfId="2520" priority="1255">
      <formula>S287="No_existen"</formula>
    </cfRule>
  </conditionalFormatting>
  <conditionalFormatting sqref="AR287:AR289">
    <cfRule type="containsText" dxfId="2519" priority="1254" operator="containsText" text="INEXISTENTE">
      <formula>NOT(ISERROR(SEARCH("INEXISTENTE",AR287)))</formula>
    </cfRule>
  </conditionalFormatting>
  <conditionalFormatting sqref="AX287:AY289">
    <cfRule type="expression" dxfId="2518" priority="1243">
      <formula>$S287="No_existen"</formula>
    </cfRule>
  </conditionalFormatting>
  <conditionalFormatting sqref="O290 N290:N292">
    <cfRule type="containsText" dxfId="2517" priority="1231" operator="containsText" text="MEDIA">
      <formula>NOT(ISERROR(SEARCH("MEDIA",N290)))</formula>
    </cfRule>
    <cfRule type="containsText" dxfId="2516" priority="1232" operator="containsText" text="ALTA">
      <formula>NOT(ISERROR(SEARCH("ALTA",N290)))</formula>
    </cfRule>
    <cfRule type="containsText" dxfId="2515" priority="1233" operator="containsText" text="BAJA">
      <formula>NOT(ISERROR(SEARCH("BAJA",N290)))</formula>
    </cfRule>
  </conditionalFormatting>
  <conditionalFormatting sqref="P290:P292 Q290">
    <cfRule type="containsText" dxfId="2514" priority="1228" operator="containsText" text="MEDIO">
      <formula>NOT(ISERROR(SEARCH("MEDIO",P290)))</formula>
    </cfRule>
    <cfRule type="containsText" dxfId="2513" priority="1229" operator="containsText" text="ALTO">
      <formula>NOT(ISERROR(SEARCH("ALTO",P290)))</formula>
    </cfRule>
    <cfRule type="containsText" dxfId="2512" priority="1230" operator="containsText" text="BAJO">
      <formula>NOT(ISERROR(SEARCH("BAJO",P290)))</formula>
    </cfRule>
  </conditionalFormatting>
  <conditionalFormatting sqref="R290:R292">
    <cfRule type="cellIs" dxfId="2511" priority="1224" operator="lessThanOrEqual">
      <formula>3</formula>
    </cfRule>
    <cfRule type="cellIs" dxfId="2510" priority="1225" stopIfTrue="1" operator="between">
      <formula>4</formula>
      <formula>9</formula>
    </cfRule>
    <cfRule type="cellIs" dxfId="2509" priority="1226" operator="greaterThanOrEqual">
      <formula>10</formula>
    </cfRule>
  </conditionalFormatting>
  <conditionalFormatting sqref="AS290:AS292">
    <cfRule type="cellIs" dxfId="2508" priority="1221" operator="lessThanOrEqual">
      <formula>10</formula>
    </cfRule>
    <cfRule type="cellIs" dxfId="2507" priority="1222" stopIfTrue="1" operator="between">
      <formula>11</formula>
      <formula>32</formula>
    </cfRule>
    <cfRule type="cellIs" dxfId="2506" priority="1223" operator="greaterThanOrEqual">
      <formula>36</formula>
    </cfRule>
  </conditionalFormatting>
  <conditionalFormatting sqref="AT290">
    <cfRule type="cellIs" dxfId="2505" priority="1218" operator="equal">
      <formula>"LEVE"</formula>
    </cfRule>
    <cfRule type="cellIs" dxfId="2504" priority="1219" operator="equal">
      <formula>"MODERADO"</formula>
    </cfRule>
    <cfRule type="cellIs" dxfId="2503" priority="1220" operator="equal">
      <formula>"GRAVE"</formula>
    </cfRule>
  </conditionalFormatting>
  <conditionalFormatting sqref="N290:N292">
    <cfRule type="containsText" dxfId="2502" priority="1216" operator="containsText" text="MEDIO BAJA">
      <formula>NOT(ISERROR(SEARCH("MEDIO BAJA",N290)))</formula>
    </cfRule>
    <cfRule type="containsText" dxfId="2501" priority="1217" operator="containsText" text="MEDIO ALTA">
      <formula>NOT(ISERROR(SEARCH("MEDIO ALTA",N290)))</formula>
    </cfRule>
  </conditionalFormatting>
  <conditionalFormatting sqref="P290:P292">
    <cfRule type="containsText" dxfId="2500" priority="1214" operator="containsText" text="MEDIO-BAJO">
      <formula>NOT(ISERROR(SEARCH("MEDIO-BAJO",P290)))</formula>
    </cfRule>
    <cfRule type="containsText" dxfId="2499" priority="1215" operator="containsText" text="MEDIO-ALTO">
      <formula>NOT(ISERROR(SEARCH("MEDIO-ALTO",P290)))</formula>
    </cfRule>
  </conditionalFormatting>
  <conditionalFormatting sqref="AM290">
    <cfRule type="expression" dxfId="2498" priority="1213">
      <formula>T290="No_existen"</formula>
    </cfRule>
  </conditionalFormatting>
  <conditionalFormatting sqref="AQ290">
    <cfRule type="expression" dxfId="2497" priority="1212">
      <formula>T290="No_existen"</formula>
    </cfRule>
  </conditionalFormatting>
  <conditionalFormatting sqref="BA290:BA292">
    <cfRule type="expression" dxfId="2496" priority="1210">
      <formula>AW290&lt;&gt;"COMPARTIR"</formula>
    </cfRule>
    <cfRule type="expression" dxfId="2495" priority="1211">
      <formula>AW290="ASUMIR"</formula>
    </cfRule>
  </conditionalFormatting>
  <conditionalFormatting sqref="AX291:AX292">
    <cfRule type="expression" dxfId="2494" priority="1209">
      <formula>AW291="ASUMIR"</formula>
    </cfRule>
  </conditionalFormatting>
  <conditionalFormatting sqref="AY291:AZ292 AZ290">
    <cfRule type="expression" dxfId="2493" priority="1208">
      <formula>AW290="ASUMIR"</formula>
    </cfRule>
  </conditionalFormatting>
  <conditionalFormatting sqref="AO290:AO292">
    <cfRule type="expression" dxfId="2492" priority="1234">
      <formula>T290="No_existen"</formula>
    </cfRule>
  </conditionalFormatting>
  <conditionalFormatting sqref="AJ290:AJ292">
    <cfRule type="expression" dxfId="2491" priority="1236">
      <formula>T290="No_existen"</formula>
    </cfRule>
  </conditionalFormatting>
  <conditionalFormatting sqref="AI290">
    <cfRule type="expression" dxfId="2490" priority="1237">
      <formula>T290="No_existen"</formula>
    </cfRule>
  </conditionalFormatting>
  <conditionalFormatting sqref="AE290:AE292">
    <cfRule type="expression" dxfId="2489" priority="1239">
      <formula>T290="No_existen"</formula>
    </cfRule>
  </conditionalFormatting>
  <conditionalFormatting sqref="AR290:AR292">
    <cfRule type="containsText" dxfId="2488" priority="1205" operator="containsText" text="DÉBIL">
      <formula>NOT(ISERROR(SEARCH("DÉBIL",AR290)))</formula>
    </cfRule>
    <cfRule type="containsText" dxfId="2487" priority="1206" operator="containsText" text="ACEPTABLE">
      <formula>NOT(ISERROR(SEARCH("ACEPTABLE",AR290)))</formula>
    </cfRule>
    <cfRule type="containsText" dxfId="2486" priority="1207" operator="containsText" text="FUERTE">
      <formula>NOT(ISERROR(SEARCH("FUERTE",AR290)))</formula>
    </cfRule>
  </conditionalFormatting>
  <conditionalFormatting sqref="AD290">
    <cfRule type="expression" dxfId="2485" priority="1240">
      <formula>T290="No_existen"</formula>
    </cfRule>
  </conditionalFormatting>
  <conditionalFormatting sqref="AN290">
    <cfRule type="expression" dxfId="2484" priority="1241">
      <formula>T290="No_existen"</formula>
    </cfRule>
  </conditionalFormatting>
  <conditionalFormatting sqref="AB290:AB292">
    <cfRule type="expression" dxfId="2483" priority="1192">
      <formula>AA290="Semiautomatico"</formula>
    </cfRule>
    <cfRule type="expression" dxfId="2482" priority="1194">
      <formula>AA290="Manual"</formula>
    </cfRule>
    <cfRule type="expression" dxfId="2481" priority="1204">
      <formula>S290="No_existen"</formula>
    </cfRule>
  </conditionalFormatting>
  <conditionalFormatting sqref="AB290:AB292">
    <cfRule type="expression" dxfId="2480" priority="1203">
      <formula>S290="No_existen"</formula>
    </cfRule>
  </conditionalFormatting>
  <conditionalFormatting sqref="AR290:AR292">
    <cfRule type="containsText" dxfId="2479" priority="1202" operator="containsText" text="INEXISTENTE">
      <formula>NOT(ISERROR(SEARCH("INEXISTENTE",AR290)))</formula>
    </cfRule>
  </conditionalFormatting>
  <conditionalFormatting sqref="AX291:AY292">
    <cfRule type="expression" dxfId="2478" priority="1191">
      <formula>$S291="No_existen"</formula>
    </cfRule>
  </conditionalFormatting>
  <conditionalFormatting sqref="O293 N293:N295">
    <cfRule type="containsText" dxfId="2477" priority="1179" operator="containsText" text="MEDIA">
      <formula>NOT(ISERROR(SEARCH("MEDIA",N293)))</formula>
    </cfRule>
    <cfRule type="containsText" dxfId="2476" priority="1180" operator="containsText" text="ALTA">
      <formula>NOT(ISERROR(SEARCH("ALTA",N293)))</formula>
    </cfRule>
    <cfRule type="containsText" dxfId="2475" priority="1181" operator="containsText" text="BAJA">
      <formula>NOT(ISERROR(SEARCH("BAJA",N293)))</formula>
    </cfRule>
  </conditionalFormatting>
  <conditionalFormatting sqref="P293:P295 Q293">
    <cfRule type="containsText" dxfId="2474" priority="1176" operator="containsText" text="MEDIO">
      <formula>NOT(ISERROR(SEARCH("MEDIO",P293)))</formula>
    </cfRule>
    <cfRule type="containsText" dxfId="2473" priority="1177" operator="containsText" text="ALTO">
      <formula>NOT(ISERROR(SEARCH("ALTO",P293)))</formula>
    </cfRule>
    <cfRule type="containsText" dxfId="2472" priority="1178" operator="containsText" text="BAJO">
      <formula>NOT(ISERROR(SEARCH("BAJO",P293)))</formula>
    </cfRule>
  </conditionalFormatting>
  <conditionalFormatting sqref="R293:R295">
    <cfRule type="cellIs" dxfId="2471" priority="1172" operator="lessThanOrEqual">
      <formula>3</formula>
    </cfRule>
    <cfRule type="cellIs" dxfId="2470" priority="1173" stopIfTrue="1" operator="between">
      <formula>4</formula>
      <formula>9</formula>
    </cfRule>
    <cfRule type="cellIs" dxfId="2469" priority="1174" operator="greaterThanOrEqual">
      <formula>10</formula>
    </cfRule>
  </conditionalFormatting>
  <conditionalFormatting sqref="AS293:AS295">
    <cfRule type="cellIs" dxfId="2468" priority="1169" operator="lessThanOrEqual">
      <formula>10</formula>
    </cfRule>
    <cfRule type="cellIs" dxfId="2467" priority="1170" stopIfTrue="1" operator="between">
      <formula>11</formula>
      <formula>32</formula>
    </cfRule>
    <cfRule type="cellIs" dxfId="2466" priority="1171" operator="greaterThanOrEqual">
      <formula>36</formula>
    </cfRule>
  </conditionalFormatting>
  <conditionalFormatting sqref="AT293">
    <cfRule type="cellIs" dxfId="2465" priority="1166" operator="equal">
      <formula>"LEVE"</formula>
    </cfRule>
    <cfRule type="cellIs" dxfId="2464" priority="1167" operator="equal">
      <formula>"MODERADO"</formula>
    </cfRule>
    <cfRule type="cellIs" dxfId="2463" priority="1168" operator="equal">
      <formula>"GRAVE"</formula>
    </cfRule>
  </conditionalFormatting>
  <conditionalFormatting sqref="N293:N295">
    <cfRule type="containsText" dxfId="2462" priority="1164" operator="containsText" text="MEDIO BAJA">
      <formula>NOT(ISERROR(SEARCH("MEDIO BAJA",N293)))</formula>
    </cfRule>
    <cfRule type="containsText" dxfId="2461" priority="1165" operator="containsText" text="MEDIO ALTA">
      <formula>NOT(ISERROR(SEARCH("MEDIO ALTA",N293)))</formula>
    </cfRule>
  </conditionalFormatting>
  <conditionalFormatting sqref="P293:P295">
    <cfRule type="containsText" dxfId="2460" priority="1162" operator="containsText" text="MEDIO-BAJO">
      <formula>NOT(ISERROR(SEARCH("MEDIO-BAJO",P293)))</formula>
    </cfRule>
    <cfRule type="containsText" dxfId="2459" priority="1163" operator="containsText" text="MEDIO-ALTO">
      <formula>NOT(ISERROR(SEARCH("MEDIO-ALTO",P293)))</formula>
    </cfRule>
  </conditionalFormatting>
  <conditionalFormatting sqref="AM293">
    <cfRule type="expression" dxfId="2458" priority="1161">
      <formula>T293="No_existen"</formula>
    </cfRule>
  </conditionalFormatting>
  <conditionalFormatting sqref="AQ293">
    <cfRule type="expression" dxfId="2457" priority="1160">
      <formula>T293="No_existen"</formula>
    </cfRule>
  </conditionalFormatting>
  <conditionalFormatting sqref="BA293:BA295">
    <cfRule type="expression" dxfId="2456" priority="1158">
      <formula>AW293&lt;&gt;"COMPARTIR"</formula>
    </cfRule>
    <cfRule type="expression" dxfId="2455" priority="1159">
      <formula>AW293="ASUMIR"</formula>
    </cfRule>
  </conditionalFormatting>
  <conditionalFormatting sqref="AX294:AX295">
    <cfRule type="expression" dxfId="2454" priority="1157">
      <formula>AW294="ASUMIR"</formula>
    </cfRule>
  </conditionalFormatting>
  <conditionalFormatting sqref="AY294:AZ295 AZ293">
    <cfRule type="expression" dxfId="2453" priority="1156">
      <formula>AW293="ASUMIR"</formula>
    </cfRule>
  </conditionalFormatting>
  <conditionalFormatting sqref="AO293:AO295">
    <cfRule type="expression" dxfId="2452" priority="1182">
      <formula>T293="No_existen"</formula>
    </cfRule>
  </conditionalFormatting>
  <conditionalFormatting sqref="AJ293:AJ295">
    <cfRule type="expression" dxfId="2451" priority="1184">
      <formula>T293="No_existen"</formula>
    </cfRule>
  </conditionalFormatting>
  <conditionalFormatting sqref="AI293">
    <cfRule type="expression" dxfId="2450" priority="1185">
      <formula>T293="No_existen"</formula>
    </cfRule>
  </conditionalFormatting>
  <conditionalFormatting sqref="AE293:AE295">
    <cfRule type="expression" dxfId="2449" priority="1187">
      <formula>T293="No_existen"</formula>
    </cfRule>
  </conditionalFormatting>
  <conditionalFormatting sqref="AR293:AR295">
    <cfRule type="containsText" dxfId="2448" priority="1153" operator="containsText" text="DÉBIL">
      <formula>NOT(ISERROR(SEARCH("DÉBIL",AR293)))</formula>
    </cfRule>
    <cfRule type="containsText" dxfId="2447" priority="1154" operator="containsText" text="ACEPTABLE">
      <formula>NOT(ISERROR(SEARCH("ACEPTABLE",AR293)))</formula>
    </cfRule>
    <cfRule type="containsText" dxfId="2446" priority="1155" operator="containsText" text="FUERTE">
      <formula>NOT(ISERROR(SEARCH("FUERTE",AR293)))</formula>
    </cfRule>
  </conditionalFormatting>
  <conditionalFormatting sqref="AD293">
    <cfRule type="expression" dxfId="2445" priority="1188">
      <formula>T293="No_existen"</formula>
    </cfRule>
  </conditionalFormatting>
  <conditionalFormatting sqref="AN293">
    <cfRule type="expression" dxfId="2444" priority="1189">
      <formula>T293="No_existen"</formula>
    </cfRule>
  </conditionalFormatting>
  <conditionalFormatting sqref="AB293:AB295">
    <cfRule type="expression" dxfId="2443" priority="1140">
      <formula>AA293="Semiautomatico"</formula>
    </cfRule>
    <cfRule type="expression" dxfId="2442" priority="1142">
      <formula>AA293="Manual"</formula>
    </cfRule>
    <cfRule type="expression" dxfId="2441" priority="1152">
      <formula>S293="No_existen"</formula>
    </cfRule>
  </conditionalFormatting>
  <conditionalFormatting sqref="AB293:AB295">
    <cfRule type="expression" dxfId="2440" priority="1151">
      <formula>S293="No_existen"</formula>
    </cfRule>
  </conditionalFormatting>
  <conditionalFormatting sqref="AR293:AR295">
    <cfRule type="containsText" dxfId="2439" priority="1150" operator="containsText" text="INEXISTENTE">
      <formula>NOT(ISERROR(SEARCH("INEXISTENTE",AR293)))</formula>
    </cfRule>
  </conditionalFormatting>
  <conditionalFormatting sqref="AX294:AY295">
    <cfRule type="expression" dxfId="2438" priority="1139">
      <formula>$S294="No_existen"</formula>
    </cfRule>
  </conditionalFormatting>
  <conditionalFormatting sqref="O296 N296:N298">
    <cfRule type="containsText" dxfId="2437" priority="1127" operator="containsText" text="MEDIA">
      <formula>NOT(ISERROR(SEARCH("MEDIA",N296)))</formula>
    </cfRule>
    <cfRule type="containsText" dxfId="2436" priority="1128" operator="containsText" text="ALTA">
      <formula>NOT(ISERROR(SEARCH("ALTA",N296)))</formula>
    </cfRule>
    <cfRule type="containsText" dxfId="2435" priority="1129" operator="containsText" text="BAJA">
      <formula>NOT(ISERROR(SEARCH("BAJA",N296)))</formula>
    </cfRule>
  </conditionalFormatting>
  <conditionalFormatting sqref="P296:P298 Q296">
    <cfRule type="containsText" dxfId="2434" priority="1124" operator="containsText" text="MEDIO">
      <formula>NOT(ISERROR(SEARCH("MEDIO",P296)))</formula>
    </cfRule>
    <cfRule type="containsText" dxfId="2433" priority="1125" operator="containsText" text="ALTO">
      <formula>NOT(ISERROR(SEARCH("ALTO",P296)))</formula>
    </cfRule>
    <cfRule type="containsText" dxfId="2432" priority="1126" operator="containsText" text="BAJO">
      <formula>NOT(ISERROR(SEARCH("BAJO",P296)))</formula>
    </cfRule>
  </conditionalFormatting>
  <conditionalFormatting sqref="R296:R298">
    <cfRule type="cellIs" dxfId="2431" priority="1120" operator="lessThanOrEqual">
      <formula>3</formula>
    </cfRule>
    <cfRule type="cellIs" dxfId="2430" priority="1121" stopIfTrue="1" operator="between">
      <formula>4</formula>
      <formula>9</formula>
    </cfRule>
    <cfRule type="cellIs" dxfId="2429" priority="1122" operator="greaterThanOrEqual">
      <formula>10</formula>
    </cfRule>
  </conditionalFormatting>
  <conditionalFormatting sqref="AS296:AS298">
    <cfRule type="cellIs" dxfId="2428" priority="1117" operator="lessThanOrEqual">
      <formula>10</formula>
    </cfRule>
    <cfRule type="cellIs" dxfId="2427" priority="1118" stopIfTrue="1" operator="between">
      <formula>11</formula>
      <formula>32</formula>
    </cfRule>
    <cfRule type="cellIs" dxfId="2426" priority="1119" operator="greaterThanOrEqual">
      <formula>36</formula>
    </cfRule>
  </conditionalFormatting>
  <conditionalFormatting sqref="AT296">
    <cfRule type="cellIs" dxfId="2425" priority="1114" operator="equal">
      <formula>"LEVE"</formula>
    </cfRule>
    <cfRule type="cellIs" dxfId="2424" priority="1115" operator="equal">
      <formula>"MODERADO"</formula>
    </cfRule>
    <cfRule type="cellIs" dxfId="2423" priority="1116" operator="equal">
      <formula>"GRAVE"</formula>
    </cfRule>
  </conditionalFormatting>
  <conditionalFormatting sqref="N296:N298">
    <cfRule type="containsText" dxfId="2422" priority="1112" operator="containsText" text="MEDIO BAJA">
      <formula>NOT(ISERROR(SEARCH("MEDIO BAJA",N296)))</formula>
    </cfRule>
    <cfRule type="containsText" dxfId="2421" priority="1113" operator="containsText" text="MEDIO ALTA">
      <formula>NOT(ISERROR(SEARCH("MEDIO ALTA",N296)))</formula>
    </cfRule>
  </conditionalFormatting>
  <conditionalFormatting sqref="P296:P298">
    <cfRule type="containsText" dxfId="2420" priority="1110" operator="containsText" text="MEDIO-BAJO">
      <formula>NOT(ISERROR(SEARCH("MEDIO-BAJO",P296)))</formula>
    </cfRule>
    <cfRule type="containsText" dxfId="2419" priority="1111" operator="containsText" text="MEDIO-ALTO">
      <formula>NOT(ISERROR(SEARCH("MEDIO-ALTO",P296)))</formula>
    </cfRule>
  </conditionalFormatting>
  <conditionalFormatting sqref="AM296">
    <cfRule type="expression" dxfId="2418" priority="1109">
      <formula>T296="No_existen"</formula>
    </cfRule>
  </conditionalFormatting>
  <conditionalFormatting sqref="AQ296">
    <cfRule type="expression" dxfId="2417" priority="1108">
      <formula>T296="No_existen"</formula>
    </cfRule>
  </conditionalFormatting>
  <conditionalFormatting sqref="BA296:BA298">
    <cfRule type="expression" dxfId="2416" priority="1106">
      <formula>AW296&lt;&gt;"COMPARTIR"</formula>
    </cfRule>
    <cfRule type="expression" dxfId="2415" priority="1107">
      <formula>AW296="ASUMIR"</formula>
    </cfRule>
  </conditionalFormatting>
  <conditionalFormatting sqref="AX297:AX298">
    <cfRule type="expression" dxfId="2414" priority="1105">
      <formula>AW297="ASUMIR"</formula>
    </cfRule>
  </conditionalFormatting>
  <conditionalFormatting sqref="AY297:AZ298 AZ296">
    <cfRule type="expression" dxfId="2413" priority="1104">
      <formula>AW296="ASUMIR"</formula>
    </cfRule>
  </conditionalFormatting>
  <conditionalFormatting sqref="AO296:AO298">
    <cfRule type="expression" dxfId="2412" priority="1130">
      <formula>T296="No_existen"</formula>
    </cfRule>
  </conditionalFormatting>
  <conditionalFormatting sqref="AJ296:AJ298">
    <cfRule type="expression" dxfId="2411" priority="1132">
      <formula>T296="No_existen"</formula>
    </cfRule>
  </conditionalFormatting>
  <conditionalFormatting sqref="AI296">
    <cfRule type="expression" dxfId="2410" priority="1133">
      <formula>T296="No_existen"</formula>
    </cfRule>
  </conditionalFormatting>
  <conditionalFormatting sqref="AE296:AE298">
    <cfRule type="expression" dxfId="2409" priority="1135">
      <formula>T296="No_existen"</formula>
    </cfRule>
  </conditionalFormatting>
  <conditionalFormatting sqref="AR296:AR298">
    <cfRule type="containsText" dxfId="2408" priority="1101" operator="containsText" text="DÉBIL">
      <formula>NOT(ISERROR(SEARCH("DÉBIL",AR296)))</formula>
    </cfRule>
    <cfRule type="containsText" dxfId="2407" priority="1102" operator="containsText" text="ACEPTABLE">
      <formula>NOT(ISERROR(SEARCH("ACEPTABLE",AR296)))</formula>
    </cfRule>
    <cfRule type="containsText" dxfId="2406" priority="1103" operator="containsText" text="FUERTE">
      <formula>NOT(ISERROR(SEARCH("FUERTE",AR296)))</formula>
    </cfRule>
  </conditionalFormatting>
  <conditionalFormatting sqref="AD296">
    <cfRule type="expression" dxfId="2405" priority="1136">
      <formula>T296="No_existen"</formula>
    </cfRule>
  </conditionalFormatting>
  <conditionalFormatting sqref="AN296">
    <cfRule type="expression" dxfId="2404" priority="1137">
      <formula>T296="No_existen"</formula>
    </cfRule>
  </conditionalFormatting>
  <conditionalFormatting sqref="AB296:AB298">
    <cfRule type="expression" dxfId="2403" priority="1088">
      <formula>AA296="Semiautomatico"</formula>
    </cfRule>
    <cfRule type="expression" dxfId="2402" priority="1090">
      <formula>AA296="Manual"</formula>
    </cfRule>
    <cfRule type="expression" dxfId="2401" priority="1100">
      <formula>S296="No_existen"</formula>
    </cfRule>
  </conditionalFormatting>
  <conditionalFormatting sqref="AB296:AB298">
    <cfRule type="expression" dxfId="2400" priority="1099">
      <formula>S296="No_existen"</formula>
    </cfRule>
  </conditionalFormatting>
  <conditionalFormatting sqref="AR296:AR298">
    <cfRule type="containsText" dxfId="2399" priority="1098" operator="containsText" text="INEXISTENTE">
      <formula>NOT(ISERROR(SEARCH("INEXISTENTE",AR296)))</formula>
    </cfRule>
  </conditionalFormatting>
  <conditionalFormatting sqref="AX297:AY298">
    <cfRule type="expression" dxfId="2398" priority="1087">
      <formula>$S297="No_existen"</formula>
    </cfRule>
  </conditionalFormatting>
  <conditionalFormatting sqref="O299 N299:N301">
    <cfRule type="containsText" dxfId="2397" priority="1075" operator="containsText" text="MEDIA">
      <formula>NOT(ISERROR(SEARCH("MEDIA",N299)))</formula>
    </cfRule>
    <cfRule type="containsText" dxfId="2396" priority="1076" operator="containsText" text="ALTA">
      <formula>NOT(ISERROR(SEARCH("ALTA",N299)))</formula>
    </cfRule>
    <cfRule type="containsText" dxfId="2395" priority="1077" operator="containsText" text="BAJA">
      <formula>NOT(ISERROR(SEARCH("BAJA",N299)))</formula>
    </cfRule>
  </conditionalFormatting>
  <conditionalFormatting sqref="P299:P301 Q299">
    <cfRule type="containsText" dxfId="2394" priority="1072" operator="containsText" text="MEDIO">
      <formula>NOT(ISERROR(SEARCH("MEDIO",P299)))</formula>
    </cfRule>
    <cfRule type="containsText" dxfId="2393" priority="1073" operator="containsText" text="ALTO">
      <formula>NOT(ISERROR(SEARCH("ALTO",P299)))</formula>
    </cfRule>
    <cfRule type="containsText" dxfId="2392" priority="1074" operator="containsText" text="BAJO">
      <formula>NOT(ISERROR(SEARCH("BAJO",P299)))</formula>
    </cfRule>
  </conditionalFormatting>
  <conditionalFormatting sqref="R299:R301">
    <cfRule type="cellIs" dxfId="2391" priority="1068" operator="lessThanOrEqual">
      <formula>3</formula>
    </cfRule>
    <cfRule type="cellIs" dxfId="2390" priority="1069" stopIfTrue="1" operator="between">
      <formula>4</formula>
      <formula>9</formula>
    </cfRule>
    <cfRule type="cellIs" dxfId="2389" priority="1070" operator="greaterThanOrEqual">
      <formula>10</formula>
    </cfRule>
  </conditionalFormatting>
  <conditionalFormatting sqref="AS299:AS301">
    <cfRule type="cellIs" dxfId="2388" priority="1065" operator="lessThanOrEqual">
      <formula>10</formula>
    </cfRule>
    <cfRule type="cellIs" dxfId="2387" priority="1066" stopIfTrue="1" operator="between">
      <formula>11</formula>
      <formula>32</formula>
    </cfRule>
    <cfRule type="cellIs" dxfId="2386" priority="1067" operator="greaterThanOrEqual">
      <formula>36</formula>
    </cfRule>
  </conditionalFormatting>
  <conditionalFormatting sqref="AT299">
    <cfRule type="cellIs" dxfId="2385" priority="1062" operator="equal">
      <formula>"LEVE"</formula>
    </cfRule>
    <cfRule type="cellIs" dxfId="2384" priority="1063" operator="equal">
      <formula>"MODERADO"</formula>
    </cfRule>
    <cfRule type="cellIs" dxfId="2383" priority="1064" operator="equal">
      <formula>"GRAVE"</formula>
    </cfRule>
  </conditionalFormatting>
  <conditionalFormatting sqref="N299:N301">
    <cfRule type="containsText" dxfId="2382" priority="1060" operator="containsText" text="MEDIO BAJA">
      <formula>NOT(ISERROR(SEARCH("MEDIO BAJA",N299)))</formula>
    </cfRule>
    <cfRule type="containsText" dxfId="2381" priority="1061" operator="containsText" text="MEDIO ALTA">
      <formula>NOT(ISERROR(SEARCH("MEDIO ALTA",N299)))</formula>
    </cfRule>
  </conditionalFormatting>
  <conditionalFormatting sqref="P299:P301">
    <cfRule type="containsText" dxfId="2380" priority="1058" operator="containsText" text="MEDIO-BAJO">
      <formula>NOT(ISERROR(SEARCH("MEDIO-BAJO",P299)))</formula>
    </cfRule>
    <cfRule type="containsText" dxfId="2379" priority="1059" operator="containsText" text="MEDIO-ALTO">
      <formula>NOT(ISERROR(SEARCH("MEDIO-ALTO",P299)))</formula>
    </cfRule>
  </conditionalFormatting>
  <conditionalFormatting sqref="AL301 AM299">
    <cfRule type="expression" dxfId="2378" priority="1057">
      <formula>S299="No_existen"</formula>
    </cfRule>
  </conditionalFormatting>
  <conditionalFormatting sqref="AP301 AQ299">
    <cfRule type="expression" dxfId="2377" priority="1056">
      <formula>S299="No_existen"</formula>
    </cfRule>
  </conditionalFormatting>
  <conditionalFormatting sqref="BA299:BA301">
    <cfRule type="expression" dxfId="2376" priority="1054">
      <formula>AW299&lt;&gt;"COMPARTIR"</formula>
    </cfRule>
    <cfRule type="expression" dxfId="2375" priority="1055">
      <formula>AW299="ASUMIR"</formula>
    </cfRule>
  </conditionalFormatting>
  <conditionalFormatting sqref="AX299:AX301">
    <cfRule type="expression" dxfId="2374" priority="1053">
      <formula>AW299="ASUMIR"</formula>
    </cfRule>
  </conditionalFormatting>
  <conditionalFormatting sqref="AY299:AZ301">
    <cfRule type="expression" dxfId="2373" priority="1052">
      <formula>AW299="ASUMIR"</formula>
    </cfRule>
  </conditionalFormatting>
  <conditionalFormatting sqref="AO299:AO301">
    <cfRule type="expression" dxfId="2372" priority="1078">
      <formula>T299="No_existen"</formula>
    </cfRule>
  </conditionalFormatting>
  <conditionalFormatting sqref="AK301">
    <cfRule type="expression" dxfId="2371" priority="1079">
      <formula>S301="No_existen"</formula>
    </cfRule>
  </conditionalFormatting>
  <conditionalFormatting sqref="AJ299:AJ301">
    <cfRule type="expression" dxfId="2370" priority="1080">
      <formula>T299="No_existen"</formula>
    </cfRule>
  </conditionalFormatting>
  <conditionalFormatting sqref="AI299">
    <cfRule type="expression" dxfId="2369" priority="1081">
      <formula>T299="No_existen"</formula>
    </cfRule>
  </conditionalFormatting>
  <conditionalFormatting sqref="AF301">
    <cfRule type="expression" dxfId="2368" priority="1082">
      <formula>S301="No_existen"</formula>
    </cfRule>
  </conditionalFormatting>
  <conditionalFormatting sqref="AE299:AE301">
    <cfRule type="expression" dxfId="2367" priority="1083">
      <formula>T299="No_existen"</formula>
    </cfRule>
  </conditionalFormatting>
  <conditionalFormatting sqref="AR299:AR301">
    <cfRule type="containsText" dxfId="2366" priority="1049" operator="containsText" text="DÉBIL">
      <formula>NOT(ISERROR(SEARCH("DÉBIL",AR299)))</formula>
    </cfRule>
    <cfRule type="containsText" dxfId="2365" priority="1050" operator="containsText" text="ACEPTABLE">
      <formula>NOT(ISERROR(SEARCH("ACEPTABLE",AR299)))</formula>
    </cfRule>
    <cfRule type="containsText" dxfId="2364" priority="1051" operator="containsText" text="FUERTE">
      <formula>NOT(ISERROR(SEARCH("FUERTE",AR299)))</formula>
    </cfRule>
  </conditionalFormatting>
  <conditionalFormatting sqref="AD299">
    <cfRule type="expression" dxfId="2363" priority="1084">
      <formula>T299="No_existen"</formula>
    </cfRule>
  </conditionalFormatting>
  <conditionalFormatting sqref="AN299">
    <cfRule type="expression" dxfId="2362" priority="1085">
      <formula>T299="No_existen"</formula>
    </cfRule>
  </conditionalFormatting>
  <conditionalFormatting sqref="AB299:AB301">
    <cfRule type="expression" dxfId="2361" priority="1036">
      <formula>AA299="Semiautomatico"</formula>
    </cfRule>
    <cfRule type="expression" dxfId="2360" priority="1038">
      <formula>AA299="Manual"</formula>
    </cfRule>
    <cfRule type="expression" dxfId="2359" priority="1048">
      <formula>S299="No_existen"</formula>
    </cfRule>
  </conditionalFormatting>
  <conditionalFormatting sqref="AB299:AB301">
    <cfRule type="expression" dxfId="2358" priority="1047">
      <formula>S299="No_existen"</formula>
    </cfRule>
  </conditionalFormatting>
  <conditionalFormatting sqref="AR299:AR301">
    <cfRule type="containsText" dxfId="2357" priority="1046" operator="containsText" text="INEXISTENTE">
      <formula>NOT(ISERROR(SEARCH("INEXISTENTE",AR299)))</formula>
    </cfRule>
  </conditionalFormatting>
  <conditionalFormatting sqref="AA301">
    <cfRule type="expression" dxfId="2356" priority="1042">
      <formula>$S$76="No_existen"</formula>
    </cfRule>
  </conditionalFormatting>
  <conditionalFormatting sqref="AG301">
    <cfRule type="expression" dxfId="2355" priority="1039">
      <formula>S301="No_existen"</formula>
    </cfRule>
  </conditionalFormatting>
  <conditionalFormatting sqref="AG301">
    <cfRule type="expression" dxfId="2354" priority="1037">
      <formula>AF301="No asignado"</formula>
    </cfRule>
  </conditionalFormatting>
  <conditionalFormatting sqref="AX299:AY301">
    <cfRule type="expression" dxfId="2353" priority="1035">
      <formula>$S299="No_existen"</formula>
    </cfRule>
  </conditionalFormatting>
  <conditionalFormatting sqref="O302 N302:N304">
    <cfRule type="containsText" dxfId="2352" priority="1023" operator="containsText" text="MEDIA">
      <formula>NOT(ISERROR(SEARCH("MEDIA",N302)))</formula>
    </cfRule>
    <cfRule type="containsText" dxfId="2351" priority="1024" operator="containsText" text="ALTA">
      <formula>NOT(ISERROR(SEARCH("ALTA",N302)))</formula>
    </cfRule>
    <cfRule type="containsText" dxfId="2350" priority="1025" operator="containsText" text="BAJA">
      <formula>NOT(ISERROR(SEARCH("BAJA",N302)))</formula>
    </cfRule>
  </conditionalFormatting>
  <conditionalFormatting sqref="P302:P304 Q302">
    <cfRule type="containsText" dxfId="2349" priority="1020" operator="containsText" text="MEDIO">
      <formula>NOT(ISERROR(SEARCH("MEDIO",P302)))</formula>
    </cfRule>
    <cfRule type="containsText" dxfId="2348" priority="1021" operator="containsText" text="ALTO">
      <formula>NOT(ISERROR(SEARCH("ALTO",P302)))</formula>
    </cfRule>
    <cfRule type="containsText" dxfId="2347" priority="1022" operator="containsText" text="BAJO">
      <formula>NOT(ISERROR(SEARCH("BAJO",P302)))</formula>
    </cfRule>
  </conditionalFormatting>
  <conditionalFormatting sqref="R302:R304">
    <cfRule type="cellIs" dxfId="2346" priority="1016" operator="lessThanOrEqual">
      <formula>3</formula>
    </cfRule>
    <cfRule type="cellIs" dxfId="2345" priority="1017" stopIfTrue="1" operator="between">
      <formula>4</formula>
      <formula>9</formula>
    </cfRule>
    <cfRule type="cellIs" dxfId="2344" priority="1018" operator="greaterThanOrEqual">
      <formula>10</formula>
    </cfRule>
  </conditionalFormatting>
  <conditionalFormatting sqref="AS302:AS304">
    <cfRule type="cellIs" dxfId="2343" priority="1013" operator="lessThanOrEqual">
      <formula>10</formula>
    </cfRule>
    <cfRule type="cellIs" dxfId="2342" priority="1014" stopIfTrue="1" operator="between">
      <formula>11</formula>
      <formula>32</formula>
    </cfRule>
    <cfRule type="cellIs" dxfId="2341" priority="1015" operator="greaterThanOrEqual">
      <formula>36</formula>
    </cfRule>
  </conditionalFormatting>
  <conditionalFormatting sqref="AT302">
    <cfRule type="cellIs" dxfId="2340" priority="1010" operator="equal">
      <formula>"LEVE"</formula>
    </cfRule>
    <cfRule type="cellIs" dxfId="2339" priority="1011" operator="equal">
      <formula>"MODERADO"</formula>
    </cfRule>
    <cfRule type="cellIs" dxfId="2338" priority="1012" operator="equal">
      <formula>"GRAVE"</formula>
    </cfRule>
  </conditionalFormatting>
  <conditionalFormatting sqref="N302:N304">
    <cfRule type="containsText" dxfId="2337" priority="1008" operator="containsText" text="MEDIO BAJA">
      <formula>NOT(ISERROR(SEARCH("MEDIO BAJA",N302)))</formula>
    </cfRule>
    <cfRule type="containsText" dxfId="2336" priority="1009" operator="containsText" text="MEDIO ALTA">
      <formula>NOT(ISERROR(SEARCH("MEDIO ALTA",N302)))</formula>
    </cfRule>
  </conditionalFormatting>
  <conditionalFormatting sqref="P302:P304">
    <cfRule type="containsText" dxfId="2335" priority="1006" operator="containsText" text="MEDIO-BAJO">
      <formula>NOT(ISERROR(SEARCH("MEDIO-BAJO",P302)))</formula>
    </cfRule>
    <cfRule type="containsText" dxfId="2334" priority="1007" operator="containsText" text="MEDIO-ALTO">
      <formula>NOT(ISERROR(SEARCH("MEDIO-ALTO",P302)))</formula>
    </cfRule>
  </conditionalFormatting>
  <conditionalFormatting sqref="AM302">
    <cfRule type="expression" dxfId="2333" priority="1005">
      <formula>T302="No_existen"</formula>
    </cfRule>
  </conditionalFormatting>
  <conditionalFormatting sqref="AQ302">
    <cfRule type="expression" dxfId="2332" priority="1004">
      <formula>T302="No_existen"</formula>
    </cfRule>
  </conditionalFormatting>
  <conditionalFormatting sqref="BA302:BA304">
    <cfRule type="expression" dxfId="2331" priority="1002">
      <formula>AW302&lt;&gt;"COMPARTIR"</formula>
    </cfRule>
    <cfRule type="expression" dxfId="2330" priority="1003">
      <formula>AW302="ASUMIR"</formula>
    </cfRule>
  </conditionalFormatting>
  <conditionalFormatting sqref="AX302:AX304">
    <cfRule type="expression" dxfId="2329" priority="1001">
      <formula>AW302="ASUMIR"</formula>
    </cfRule>
  </conditionalFormatting>
  <conditionalFormatting sqref="AY302:AZ304">
    <cfRule type="expression" dxfId="2328" priority="1000">
      <formula>AW302="ASUMIR"</formula>
    </cfRule>
  </conditionalFormatting>
  <conditionalFormatting sqref="AO302:AO304">
    <cfRule type="expression" dxfId="2327" priority="1026">
      <formula>T302="No_existen"</formula>
    </cfRule>
  </conditionalFormatting>
  <conditionalFormatting sqref="AJ302:AJ304">
    <cfRule type="expression" dxfId="2326" priority="1028">
      <formula>T302="No_existen"</formula>
    </cfRule>
  </conditionalFormatting>
  <conditionalFormatting sqref="AI302">
    <cfRule type="expression" dxfId="2325" priority="1029">
      <formula>T302="No_existen"</formula>
    </cfRule>
  </conditionalFormatting>
  <conditionalFormatting sqref="AE302:AE304">
    <cfRule type="expression" dxfId="2324" priority="1031">
      <formula>T302="No_existen"</formula>
    </cfRule>
  </conditionalFormatting>
  <conditionalFormatting sqref="AR302:AR304">
    <cfRule type="containsText" dxfId="2323" priority="997" operator="containsText" text="DÉBIL">
      <formula>NOT(ISERROR(SEARCH("DÉBIL",AR302)))</formula>
    </cfRule>
    <cfRule type="containsText" dxfId="2322" priority="998" operator="containsText" text="ACEPTABLE">
      <formula>NOT(ISERROR(SEARCH("ACEPTABLE",AR302)))</formula>
    </cfRule>
    <cfRule type="containsText" dxfId="2321" priority="999" operator="containsText" text="FUERTE">
      <formula>NOT(ISERROR(SEARCH("FUERTE",AR302)))</formula>
    </cfRule>
  </conditionalFormatting>
  <conditionalFormatting sqref="AD302">
    <cfRule type="expression" dxfId="2320" priority="1032">
      <formula>T302="No_existen"</formula>
    </cfRule>
  </conditionalFormatting>
  <conditionalFormatting sqref="AN302">
    <cfRule type="expression" dxfId="2319" priority="1033">
      <formula>T302="No_existen"</formula>
    </cfRule>
  </conditionalFormatting>
  <conditionalFormatting sqref="AB302:AB304">
    <cfRule type="expression" dxfId="2318" priority="984">
      <formula>AA302="Semiautomatico"</formula>
    </cfRule>
    <cfRule type="expression" dxfId="2317" priority="986">
      <formula>AA302="Manual"</formula>
    </cfRule>
    <cfRule type="expression" dxfId="2316" priority="996">
      <formula>S302="No_existen"</formula>
    </cfRule>
  </conditionalFormatting>
  <conditionalFormatting sqref="AB302:AB304">
    <cfRule type="expression" dxfId="2315" priority="995">
      <formula>S302="No_existen"</formula>
    </cfRule>
  </conditionalFormatting>
  <conditionalFormatting sqref="AR302:AR304">
    <cfRule type="containsText" dxfId="2314" priority="994" operator="containsText" text="INEXISTENTE">
      <formula>NOT(ISERROR(SEARCH("INEXISTENTE",AR302)))</formula>
    </cfRule>
  </conditionalFormatting>
  <conditionalFormatting sqref="AX302:AY304">
    <cfRule type="expression" dxfId="2313" priority="983">
      <formula>$S302="No_existen"</formula>
    </cfRule>
  </conditionalFormatting>
  <conditionalFormatting sqref="G300:G301">
    <cfRule type="expression" dxfId="2312" priority="981">
      <formula>$G300="N/A"</formula>
    </cfRule>
  </conditionalFormatting>
  <conditionalFormatting sqref="H300:H301">
    <cfRule type="expression" dxfId="2311" priority="980">
      <formula>$G300="N/A"</formula>
    </cfRule>
  </conditionalFormatting>
  <conditionalFormatting sqref="I300:I301">
    <cfRule type="expression" dxfId="2310" priority="978">
      <formula>$G300="N/A"</formula>
    </cfRule>
  </conditionalFormatting>
  <conditionalFormatting sqref="G266:I299">
    <cfRule type="expression" dxfId="2309" priority="977">
      <formula>$G266="N/A"</formula>
    </cfRule>
  </conditionalFormatting>
  <conditionalFormatting sqref="S266:S301">
    <cfRule type="cellIs" dxfId="2308" priority="976" operator="between">
      <formula>2</formula>
      <formula>3</formula>
    </cfRule>
  </conditionalFormatting>
  <conditionalFormatting sqref="W266:W301">
    <cfRule type="expression" dxfId="2307" priority="975">
      <formula>S266="No_existen"</formula>
    </cfRule>
  </conditionalFormatting>
  <conditionalFormatting sqref="AA266">
    <cfRule type="expression" dxfId="2306" priority="973">
      <formula>S266="No_Existen"</formula>
    </cfRule>
  </conditionalFormatting>
  <conditionalFormatting sqref="AA267">
    <cfRule type="expression" dxfId="2305" priority="974">
      <formula>$S$12="No_existen"</formula>
    </cfRule>
  </conditionalFormatting>
  <conditionalFormatting sqref="AA268">
    <cfRule type="expression" dxfId="2304" priority="972">
      <formula>S268="No_existen"</formula>
    </cfRule>
  </conditionalFormatting>
  <conditionalFormatting sqref="AA269">
    <cfRule type="expression" dxfId="2303" priority="971">
      <formula>$S$14="No_existen"</formula>
    </cfRule>
  </conditionalFormatting>
  <conditionalFormatting sqref="AA270">
    <cfRule type="expression" dxfId="2302" priority="970">
      <formula>$S$15="No_existen"</formula>
    </cfRule>
  </conditionalFormatting>
  <conditionalFormatting sqref="AA271">
    <cfRule type="expression" dxfId="2301" priority="969">
      <formula>$S$16="No_existen"</formula>
    </cfRule>
  </conditionalFormatting>
  <conditionalFormatting sqref="AA272">
    <cfRule type="expression" dxfId="2300" priority="968">
      <formula>$S$17="No_existen"</formula>
    </cfRule>
  </conditionalFormatting>
  <conditionalFormatting sqref="AA273">
    <cfRule type="expression" dxfId="2299" priority="967">
      <formula>$S$18="No_existen"</formula>
    </cfRule>
  </conditionalFormatting>
  <conditionalFormatting sqref="AA274">
    <cfRule type="expression" dxfId="2298" priority="966">
      <formula>$S$19="No_existen"</formula>
    </cfRule>
  </conditionalFormatting>
  <conditionalFormatting sqref="AA275">
    <cfRule type="expression" dxfId="2297" priority="965">
      <formula>$S$20="No_existen"</formula>
    </cfRule>
  </conditionalFormatting>
  <conditionalFormatting sqref="AA276">
    <cfRule type="expression" dxfId="2296" priority="964">
      <formula>$S$21="No_existen"</formula>
    </cfRule>
  </conditionalFormatting>
  <conditionalFormatting sqref="AA277">
    <cfRule type="expression" dxfId="2295" priority="963">
      <formula>$S$22="No_existen"</formula>
    </cfRule>
  </conditionalFormatting>
  <conditionalFormatting sqref="AA278">
    <cfRule type="expression" dxfId="2294" priority="962">
      <formula>$S$23="No_existen"</formula>
    </cfRule>
  </conditionalFormatting>
  <conditionalFormatting sqref="AA279">
    <cfRule type="expression" dxfId="2293" priority="961">
      <formula>$S$24="No_existen"</formula>
    </cfRule>
  </conditionalFormatting>
  <conditionalFormatting sqref="AA280">
    <cfRule type="expression" dxfId="2292" priority="960">
      <formula>$S$25="No_existen"</formula>
    </cfRule>
  </conditionalFormatting>
  <conditionalFormatting sqref="AA281">
    <cfRule type="expression" dxfId="2291" priority="959">
      <formula>$S$26="No_existen"</formula>
    </cfRule>
  </conditionalFormatting>
  <conditionalFormatting sqref="AA282">
    <cfRule type="expression" dxfId="2290" priority="958">
      <formula>$S$27="No_existen"</formula>
    </cfRule>
  </conditionalFormatting>
  <conditionalFormatting sqref="AA283">
    <cfRule type="expression" dxfId="2289" priority="957">
      <formula>$S$28="No_existen"</formula>
    </cfRule>
  </conditionalFormatting>
  <conditionalFormatting sqref="AA284">
    <cfRule type="expression" dxfId="2288" priority="956">
      <formula>$S$29="No_existen"</formula>
    </cfRule>
  </conditionalFormatting>
  <conditionalFormatting sqref="AA285">
    <cfRule type="expression" dxfId="2287" priority="955">
      <formula>$S$30="No_existen"</formula>
    </cfRule>
  </conditionalFormatting>
  <conditionalFormatting sqref="AA286">
    <cfRule type="expression" dxfId="2286" priority="954">
      <formula>$S$31="No_existen"</formula>
    </cfRule>
  </conditionalFormatting>
  <conditionalFormatting sqref="AA287">
    <cfRule type="expression" dxfId="2285" priority="953">
      <formula>$S$32="No_existen"</formula>
    </cfRule>
  </conditionalFormatting>
  <conditionalFormatting sqref="AA288">
    <cfRule type="expression" dxfId="2284" priority="952">
      <formula>$S$33="No_existen"</formula>
    </cfRule>
  </conditionalFormatting>
  <conditionalFormatting sqref="AA289">
    <cfRule type="expression" dxfId="2283" priority="951">
      <formula>$S$34="No_existen"</formula>
    </cfRule>
  </conditionalFormatting>
  <conditionalFormatting sqref="AA290">
    <cfRule type="expression" dxfId="2282" priority="950">
      <formula>$S$35="No_existen"</formula>
    </cfRule>
  </conditionalFormatting>
  <conditionalFormatting sqref="AA291">
    <cfRule type="expression" dxfId="2281" priority="949">
      <formula>$S$36="No_existen"</formula>
    </cfRule>
  </conditionalFormatting>
  <conditionalFormatting sqref="AA292">
    <cfRule type="expression" dxfId="2280" priority="948">
      <formula>$S$37="No_existen"</formula>
    </cfRule>
  </conditionalFormatting>
  <conditionalFormatting sqref="AA293">
    <cfRule type="expression" dxfId="2279" priority="947">
      <formula>$S$38="No_existen"</formula>
    </cfRule>
  </conditionalFormatting>
  <conditionalFormatting sqref="AA294">
    <cfRule type="expression" dxfId="2278" priority="946">
      <formula>$S$39="No_existen"</formula>
    </cfRule>
  </conditionalFormatting>
  <conditionalFormatting sqref="AA295">
    <cfRule type="expression" dxfId="2277" priority="945">
      <formula>$S$40="No_existen"</formula>
    </cfRule>
  </conditionalFormatting>
  <conditionalFormatting sqref="AA296">
    <cfRule type="expression" dxfId="2276" priority="944">
      <formula>$S$41="No_existen"</formula>
    </cfRule>
  </conditionalFormatting>
  <conditionalFormatting sqref="AA297">
    <cfRule type="expression" dxfId="2275" priority="943">
      <formula>$S$42="No_existen"</formula>
    </cfRule>
  </conditionalFormatting>
  <conditionalFormatting sqref="AA298">
    <cfRule type="expression" dxfId="2274" priority="942">
      <formula>$S$43="No_existen"</formula>
    </cfRule>
  </conditionalFormatting>
  <conditionalFormatting sqref="AA299">
    <cfRule type="expression" dxfId="2273" priority="941">
      <formula>$S$44="No_existen"</formula>
    </cfRule>
  </conditionalFormatting>
  <conditionalFormatting sqref="AA300">
    <cfRule type="expression" dxfId="2272" priority="940">
      <formula>$S$45="No_existen"</formula>
    </cfRule>
  </conditionalFormatting>
  <conditionalFormatting sqref="AF266:AF300">
    <cfRule type="expression" dxfId="2271" priority="939">
      <formula>S266="No_existen"</formula>
    </cfRule>
  </conditionalFormatting>
  <conditionalFormatting sqref="AG266">
    <cfRule type="expression" dxfId="2270" priority="938">
      <formula>$S$11="No_existen"</formula>
    </cfRule>
  </conditionalFormatting>
  <conditionalFormatting sqref="AG266:AG300">
    <cfRule type="expression" dxfId="2269" priority="936">
      <formula>AF266="No asignado"</formula>
    </cfRule>
  </conditionalFormatting>
  <conditionalFormatting sqref="AG267">
    <cfRule type="expression" dxfId="2268" priority="935">
      <formula>$S$12="No_existen"</formula>
    </cfRule>
  </conditionalFormatting>
  <conditionalFormatting sqref="AG268">
    <cfRule type="expression" dxfId="2267" priority="934">
      <formula>$S$13="No_existen"</formula>
    </cfRule>
  </conditionalFormatting>
  <conditionalFormatting sqref="AG269:AG300">
    <cfRule type="expression" dxfId="2266" priority="937">
      <formula>S269="No_existen"</formula>
    </cfRule>
  </conditionalFormatting>
  <conditionalFormatting sqref="AK266:AK300">
    <cfRule type="expression" dxfId="2265" priority="933">
      <formula>S266="No_existen"</formula>
    </cfRule>
  </conditionalFormatting>
  <conditionalFormatting sqref="AL266:AL300">
    <cfRule type="expression" dxfId="2264" priority="932">
      <formula>S266="No_existen"</formula>
    </cfRule>
  </conditionalFormatting>
  <conditionalFormatting sqref="AP266:AP300">
    <cfRule type="expression" dxfId="2263" priority="931">
      <formula>S266="No_existen"</formula>
    </cfRule>
  </conditionalFormatting>
  <conditionalFormatting sqref="AU266:AV266">
    <cfRule type="cellIs" dxfId="2262" priority="925" operator="equal">
      <formula>"LEVE"</formula>
    </cfRule>
    <cfRule type="cellIs" dxfId="2261" priority="926" operator="equal">
      <formula>"MODERADO"</formula>
    </cfRule>
    <cfRule type="cellIs" dxfId="2260" priority="927" operator="equal">
      <formula>"GRAVE"</formula>
    </cfRule>
  </conditionalFormatting>
  <conditionalFormatting sqref="AU269:AV269">
    <cfRule type="cellIs" dxfId="2259" priority="922" operator="equal">
      <formula>"LEVE"</formula>
    </cfRule>
    <cfRule type="cellIs" dxfId="2258" priority="923" operator="equal">
      <formula>"MODERADO"</formula>
    </cfRule>
    <cfRule type="cellIs" dxfId="2257" priority="924" operator="equal">
      <formula>"GRAVE"</formula>
    </cfRule>
  </conditionalFormatting>
  <conditionalFormatting sqref="AU272:AV272 AU275:AV275">
    <cfRule type="cellIs" dxfId="2256" priority="919" operator="equal">
      <formula>"LEVE"</formula>
    </cfRule>
    <cfRule type="cellIs" dxfId="2255" priority="920" operator="equal">
      <formula>"MODERADO"</formula>
    </cfRule>
    <cfRule type="cellIs" dxfId="2254" priority="921" operator="equal">
      <formula>"GRAVE"</formula>
    </cfRule>
  </conditionalFormatting>
  <conditionalFormatting sqref="AU278:AV278 AU281:AV281 AU284:AV284 AU287:AV287 AU290:AV290 AU293:AV293 AU296:AV296 AU299:AV299">
    <cfRule type="cellIs" dxfId="2253" priority="928" operator="equal">
      <formula>"LEVE"</formula>
    </cfRule>
    <cfRule type="cellIs" dxfId="2252" priority="929" operator="equal">
      <formula>"MODERADO"</formula>
    </cfRule>
    <cfRule type="cellIs" dxfId="2251" priority="930" operator="equal">
      <formula>"GRAVE"</formula>
    </cfRule>
  </conditionalFormatting>
  <conditionalFormatting sqref="AX275:AY275">
    <cfRule type="expression" dxfId="2250" priority="916">
      <formula>$S275="No_existen"</formula>
    </cfRule>
  </conditionalFormatting>
  <conditionalFormatting sqref="AX275">
    <cfRule type="expression" dxfId="2249" priority="918">
      <formula>AW275="ASUMIR"</formula>
    </cfRule>
  </conditionalFormatting>
  <conditionalFormatting sqref="AY275">
    <cfRule type="expression" dxfId="2248" priority="917">
      <formula>AW275="ASUMIR"</formula>
    </cfRule>
  </conditionalFormatting>
  <conditionalFormatting sqref="AX278:AY278">
    <cfRule type="expression" dxfId="2247" priority="913">
      <formula>$S278="No_existen"</formula>
    </cfRule>
  </conditionalFormatting>
  <conditionalFormatting sqref="AX278">
    <cfRule type="expression" dxfId="2246" priority="915">
      <formula>AW278="ASUMIR"</formula>
    </cfRule>
  </conditionalFormatting>
  <conditionalFormatting sqref="AY278">
    <cfRule type="expression" dxfId="2245" priority="914">
      <formula>AW278="ASUMIR"</formula>
    </cfRule>
  </conditionalFormatting>
  <conditionalFormatting sqref="AX281:AY281">
    <cfRule type="expression" dxfId="2244" priority="910">
      <formula>$S281="No_existen"</formula>
    </cfRule>
  </conditionalFormatting>
  <conditionalFormatting sqref="AX281">
    <cfRule type="expression" dxfId="2243" priority="912">
      <formula>AW281="ASUMIR"</formula>
    </cfRule>
  </conditionalFormatting>
  <conditionalFormatting sqref="AY281">
    <cfRule type="expression" dxfId="2242" priority="911">
      <formula>AW281="ASUMIR"</formula>
    </cfRule>
  </conditionalFormatting>
  <conditionalFormatting sqref="AX284:AY284">
    <cfRule type="expression" dxfId="2241" priority="907">
      <formula>$S284="No_existen"</formula>
    </cfRule>
  </conditionalFormatting>
  <conditionalFormatting sqref="AX284">
    <cfRule type="expression" dxfId="2240" priority="909">
      <formula>AW284="ASUMIR"</formula>
    </cfRule>
  </conditionalFormatting>
  <conditionalFormatting sqref="AY284">
    <cfRule type="expression" dxfId="2239" priority="908">
      <formula>AW284="ASUMIR"</formula>
    </cfRule>
  </conditionalFormatting>
  <conditionalFormatting sqref="AX290:AY290">
    <cfRule type="expression" dxfId="2238" priority="904">
      <formula>$S290="No_existen"</formula>
    </cfRule>
  </conditionalFormatting>
  <conditionalFormatting sqref="AX290">
    <cfRule type="expression" dxfId="2237" priority="906">
      <formula>AW290="ASUMIR"</formula>
    </cfRule>
  </conditionalFormatting>
  <conditionalFormatting sqref="AY290">
    <cfRule type="expression" dxfId="2236" priority="905">
      <formula>AW290="ASUMIR"</formula>
    </cfRule>
  </conditionalFormatting>
  <conditionalFormatting sqref="AX293:AY293">
    <cfRule type="expression" dxfId="2235" priority="901">
      <formula>$S293="No_existen"</formula>
    </cfRule>
  </conditionalFormatting>
  <conditionalFormatting sqref="AX293">
    <cfRule type="expression" dxfId="2234" priority="903">
      <formula>AW293="ASUMIR"</formula>
    </cfRule>
  </conditionalFormatting>
  <conditionalFormatting sqref="AY293">
    <cfRule type="expression" dxfId="2233" priority="902">
      <formula>AW293="ASUMIR"</formula>
    </cfRule>
  </conditionalFormatting>
  <conditionalFormatting sqref="AX296:AY296">
    <cfRule type="expression" dxfId="2232" priority="898">
      <formula>$S296="No_existen"</formula>
    </cfRule>
  </conditionalFormatting>
  <conditionalFormatting sqref="AX296">
    <cfRule type="expression" dxfId="2231" priority="900">
      <formula>AW296="ASUMIR"</formula>
    </cfRule>
  </conditionalFormatting>
  <conditionalFormatting sqref="AY296">
    <cfRule type="expression" dxfId="2230" priority="899">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O524 O527">
    <cfRule type="containsText" dxfId="2229" priority="887" operator="containsText" text="MEDIA">
      <formula>NOT(ISERROR(SEARCH("MEDIA",O305)))</formula>
    </cfRule>
    <cfRule type="containsText" dxfId="2228" priority="888" operator="containsText" text="ALTA">
      <formula>NOT(ISERROR(SEARCH("ALTA",O305)))</formula>
    </cfRule>
    <cfRule type="containsText" dxfId="2227" priority="889"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2226" priority="884" operator="containsText" text="MEDIO">
      <formula>NOT(ISERROR(SEARCH("MEDIO",Q305)))</formula>
    </cfRule>
    <cfRule type="containsText" dxfId="2225" priority="885" operator="containsText" text="ALTO">
      <formula>NOT(ISERROR(SEARCH("ALTO",Q305)))</formula>
    </cfRule>
    <cfRule type="containsText" dxfId="2224" priority="886" operator="containsText" text="BAJO">
      <formula>NOT(ISERROR(SEARCH("BAJO",Q305)))</formula>
    </cfRule>
  </conditionalFormatting>
  <conditionalFormatting sqref="S318:S319 S322 S329:S334 S344:S349 S396:S397 S472">
    <cfRule type="cellIs" dxfId="2223" priority="883"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2222" priority="874" operator="equal">
      <formula>"LEVE"</formula>
    </cfRule>
    <cfRule type="cellIs" dxfId="2221" priority="875" operator="equal">
      <formula>"MODERADO"</formula>
    </cfRule>
    <cfRule type="cellIs" dxfId="2220" priority="876"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2219" priority="869">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2218" priority="868">
      <formula>T305="No_existen"</formula>
    </cfRule>
  </conditionalFormatting>
  <conditionalFormatting sqref="AX324:AX328 AX330:AX343 AX350:AX370 AX387:AX388 AX396:AX400 AX405:AX415 AX418 AX423:AX427 AX431:AX451 AX457:AX463 AX466:AX469 AX472:AX475 AX479:AX490 AX384:AX385 AX372:AX382">
    <cfRule type="expression" dxfId="2217" priority="865">
      <formula>AW324="ASUMIR"</formula>
    </cfRule>
  </conditionalFormatting>
  <conditionalFormatting sqref="AY324:AZ328 AZ323 AY330:AZ343 AZ329 AY350:AZ370 AZ344:AZ349 AY387:AZ388 AZ386 AY396:AZ400 AZ389:AZ395 AY405:AZ415 AZ401:AZ404 AY418:AZ418 AZ416:AZ417 AY423:AZ427 AZ421:AZ422 AY431:AZ451 AZ428:AZ430 AY457:AZ463 AZ453:AZ456 AY466:AZ469 AY472:AZ475 AZ470:AZ471 AY479:AZ490 AZ476:AZ478 AZ491:AZ525 AY384:AZ385 AZ383 AY372:AZ382 AZ371">
    <cfRule type="expression" dxfId="2216" priority="864">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2215" priority="893">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2214" priority="896">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2213" priority="897">
      <formula>T305="No_existen"</formula>
    </cfRule>
  </conditionalFormatting>
  <conditionalFormatting sqref="W318:W319 W322 W330:W331 W333:W334 W348:W349 W387:W388 W396:W397 W472">
    <cfRule type="expression" dxfId="2212" priority="857">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2211" priority="856">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2210" priority="855">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17 AA520:AA522 AA524:AA527 AA529">
    <cfRule type="expression" dxfId="2209" priority="854">
      <formula>$S$76="No_existen"</formula>
    </cfRule>
  </conditionalFormatting>
  <conditionalFormatting sqref="AG341">
    <cfRule type="expression" dxfId="2208" priority="853">
      <formula>S341="No_existen"</formula>
    </cfRule>
  </conditionalFormatting>
  <conditionalFormatting sqref="AG318 AG330 AG333 AG348 AG342 AG396">
    <cfRule type="expression" dxfId="2207" priority="852">
      <formula>S318="No_existen"</formula>
    </cfRule>
  </conditionalFormatting>
  <conditionalFormatting sqref="AG322 AG319 AG331 AG334 AG361 AG349 AG343 AG397 AG412 AG472">
    <cfRule type="expression" dxfId="2206" priority="851">
      <formula>S319="No_existen"</formula>
    </cfRule>
  </conditionalFormatting>
  <conditionalFormatting sqref="AG318:AG319 AG322 AG330:AG331 AG333:AG334 AG341:AG343 AG348:AG349 AG361 AG396:AG397 AG412 AG472">
    <cfRule type="expression" dxfId="2205" priority="849">
      <formula>AF318="No asignado"</formula>
    </cfRule>
  </conditionalFormatting>
  <conditionalFormatting sqref="AX324:AY328 AX330:AY343 AX350:AY370 AX387:AY388 AX396:AY400 AX418:AY418 AX405:AY415 AX423:AY427 AX431:AY451 AX457:AY463 AX466:AY469 AX472:AY475 AX479:AY490 AX384:AY385 AX372:AY382">
    <cfRule type="expression" dxfId="2204" priority="847">
      <formula>$S324="No_existen"</formula>
    </cfRule>
  </conditionalFormatting>
  <conditionalFormatting sqref="G318:I319 G333:I334 G320:G328 G329:H332 G387:I388 G335:G386 G396:I397 G389:G395 G436:I436 H412:I412 G434:G435 G451:I451 G437:G450 G452:G517">
    <cfRule type="expression" dxfId="2203" priority="846">
      <formula>$G318="N/A"</formula>
    </cfRule>
  </conditionalFormatting>
  <conditionalFormatting sqref="G302:G317">
    <cfRule type="expression" dxfId="2202" priority="797">
      <formula>$G302="N/A"</formula>
    </cfRule>
  </conditionalFormatting>
  <conditionalFormatting sqref="S302:S317">
    <cfRule type="cellIs" dxfId="2201" priority="796" operator="between">
      <formula>2</formula>
      <formula>3</formula>
    </cfRule>
  </conditionalFormatting>
  <conditionalFormatting sqref="W302:W310">
    <cfRule type="expression" dxfId="2200" priority="795">
      <formula>S302="No_existen"</formula>
    </cfRule>
  </conditionalFormatting>
  <conditionalFormatting sqref="W311:W312">
    <cfRule type="expression" dxfId="2199" priority="793">
      <formula>T311=""</formula>
    </cfRule>
    <cfRule type="expression" dxfId="2198" priority="794">
      <formula>T311="No_existen"</formula>
    </cfRule>
  </conditionalFormatting>
  <conditionalFormatting sqref="W313:W314">
    <cfRule type="expression" dxfId="2197" priority="790">
      <formula>S313="No_existen"</formula>
    </cfRule>
  </conditionalFormatting>
  <conditionalFormatting sqref="W315">
    <cfRule type="expression" dxfId="2196" priority="791">
      <formula>T315=""</formula>
    </cfRule>
    <cfRule type="expression" dxfId="2195" priority="792">
      <formula>T315="No_existen"</formula>
    </cfRule>
  </conditionalFormatting>
  <conditionalFormatting sqref="W316:W317">
    <cfRule type="expression" dxfId="2194" priority="789">
      <formula>S316="No_existen"</formula>
    </cfRule>
  </conditionalFormatting>
  <conditionalFormatting sqref="AA302">
    <cfRule type="expression" dxfId="2193" priority="787">
      <formula>S302="No_Existen"</formula>
    </cfRule>
  </conditionalFormatting>
  <conditionalFormatting sqref="AA303">
    <cfRule type="expression" dxfId="2192" priority="788">
      <formula>$S$12="No_existen"</formula>
    </cfRule>
  </conditionalFormatting>
  <conditionalFormatting sqref="AA304">
    <cfRule type="expression" dxfId="2191" priority="786">
      <formula>S304="No_existen"</formula>
    </cfRule>
  </conditionalFormatting>
  <conditionalFormatting sqref="AA305">
    <cfRule type="expression" dxfId="2190" priority="785">
      <formula>$S$14="No_existen"</formula>
    </cfRule>
  </conditionalFormatting>
  <conditionalFormatting sqref="AA306">
    <cfRule type="expression" dxfId="2189" priority="784">
      <formula>$S$15="No_existen"</formula>
    </cfRule>
  </conditionalFormatting>
  <conditionalFormatting sqref="AA307">
    <cfRule type="expression" dxfId="2188" priority="783">
      <formula>$S$16="No_existen"</formula>
    </cfRule>
  </conditionalFormatting>
  <conditionalFormatting sqref="AA308">
    <cfRule type="expression" dxfId="2187" priority="782">
      <formula>$S$17="No_existen"</formula>
    </cfRule>
  </conditionalFormatting>
  <conditionalFormatting sqref="AA309">
    <cfRule type="expression" dxfId="2186" priority="781">
      <formula>$S$18="No_existen"</formula>
    </cfRule>
  </conditionalFormatting>
  <conditionalFormatting sqref="AA310">
    <cfRule type="expression" dxfId="2185" priority="780">
      <formula>$S$19="No_existen"</formula>
    </cfRule>
  </conditionalFormatting>
  <conditionalFormatting sqref="AA311">
    <cfRule type="expression" dxfId="2184" priority="779">
      <formula>$S$20="No_existen"</formula>
    </cfRule>
  </conditionalFormatting>
  <conditionalFormatting sqref="AA312">
    <cfRule type="expression" dxfId="2183" priority="778">
      <formula>$S$21="No_existen"</formula>
    </cfRule>
  </conditionalFormatting>
  <conditionalFormatting sqref="AA313">
    <cfRule type="expression" dxfId="2182" priority="777">
      <formula>$S$22="No_existen"</formula>
    </cfRule>
  </conditionalFormatting>
  <conditionalFormatting sqref="AA314">
    <cfRule type="expression" dxfId="2181" priority="776">
      <formula>$S$23="No_existen"</formula>
    </cfRule>
  </conditionalFormatting>
  <conditionalFormatting sqref="AA315">
    <cfRule type="expression" dxfId="2180" priority="775">
      <formula>$S$24="No_existen"</formula>
    </cfRule>
  </conditionalFormatting>
  <conditionalFormatting sqref="AA316">
    <cfRule type="expression" dxfId="2179" priority="774">
      <formula>$S$25="No_existen"</formula>
    </cfRule>
  </conditionalFormatting>
  <conditionalFormatting sqref="AA317">
    <cfRule type="expression" dxfId="2178" priority="773">
      <formula>$S$26="No_existen"</formula>
    </cfRule>
  </conditionalFormatting>
  <conditionalFormatting sqref="AF302:AF317">
    <cfRule type="expression" dxfId="2177" priority="772">
      <formula>S302="No_existen"</formula>
    </cfRule>
  </conditionalFormatting>
  <conditionalFormatting sqref="AG302">
    <cfRule type="expression" dxfId="2176" priority="769">
      <formula>$P$11="No_existen"</formula>
    </cfRule>
  </conditionalFormatting>
  <conditionalFormatting sqref="AG302:AG317">
    <cfRule type="expression" dxfId="2175" priority="768">
      <formula>AF302="No asignado"</formula>
    </cfRule>
  </conditionalFormatting>
  <conditionalFormatting sqref="AG303">
    <cfRule type="expression" dxfId="2174" priority="771">
      <formula>$S$12="No_existen"</formula>
    </cfRule>
  </conditionalFormatting>
  <conditionalFormatting sqref="AG304">
    <cfRule type="expression" dxfId="2173" priority="770">
      <formula>$S$13="No_existen"</formula>
    </cfRule>
  </conditionalFormatting>
  <conditionalFormatting sqref="AG305:AG317">
    <cfRule type="expression" dxfId="2172" priority="767">
      <formula>S305="No_existen"</formula>
    </cfRule>
  </conditionalFormatting>
  <conditionalFormatting sqref="AK302:AK317">
    <cfRule type="expression" dxfId="2171" priority="766">
      <formula>S302="No_existen"</formula>
    </cfRule>
  </conditionalFormatting>
  <conditionalFormatting sqref="AL302:AL317">
    <cfRule type="expression" dxfId="2170" priority="765">
      <formula>S302="No_existen"</formula>
    </cfRule>
  </conditionalFormatting>
  <conditionalFormatting sqref="AP302:AP317">
    <cfRule type="expression" dxfId="2169" priority="764">
      <formula>S302="No_existen"</formula>
    </cfRule>
  </conditionalFormatting>
  <conditionalFormatting sqref="AU302:AV302">
    <cfRule type="cellIs" dxfId="2168" priority="761" operator="equal">
      <formula>"LEVE"</formula>
    </cfRule>
    <cfRule type="cellIs" dxfId="2167" priority="762" operator="equal">
      <formula>"MODERADO"</formula>
    </cfRule>
    <cfRule type="cellIs" dxfId="2166" priority="763" operator="equal">
      <formula>"GRAVE"</formula>
    </cfRule>
  </conditionalFormatting>
  <conditionalFormatting sqref="AU305:AV305">
    <cfRule type="cellIs" dxfId="2165" priority="758" operator="equal">
      <formula>"LEVE"</formula>
    </cfRule>
    <cfRule type="cellIs" dxfId="2164" priority="759" operator="equal">
      <formula>"MODERADO"</formula>
    </cfRule>
    <cfRule type="cellIs" dxfId="2163" priority="760" operator="equal">
      <formula>"GRAVE"</formula>
    </cfRule>
  </conditionalFormatting>
  <conditionalFormatting sqref="AU308:AV308">
    <cfRule type="cellIs" dxfId="2162" priority="755" operator="equal">
      <formula>"LEVE"</formula>
    </cfRule>
    <cfRule type="cellIs" dxfId="2161" priority="756" operator="equal">
      <formula>"MODERADO"</formula>
    </cfRule>
    <cfRule type="cellIs" dxfId="2160" priority="757" operator="equal">
      <formula>"GRAVE"</formula>
    </cfRule>
  </conditionalFormatting>
  <conditionalFormatting sqref="AU311:AV311">
    <cfRule type="cellIs" dxfId="2159" priority="752" operator="equal">
      <formula>"LEVE"</formula>
    </cfRule>
    <cfRule type="cellIs" dxfId="2158" priority="753" operator="equal">
      <formula>"MODERADO"</formula>
    </cfRule>
    <cfRule type="cellIs" dxfId="2157" priority="754" operator="equal">
      <formula>"GRAVE"</formula>
    </cfRule>
  </conditionalFormatting>
  <conditionalFormatting sqref="AU314:AV314">
    <cfRule type="cellIs" dxfId="2156" priority="746" operator="equal">
      <formula>"LEVE"</formula>
    </cfRule>
    <cfRule type="cellIs" dxfId="2155" priority="747" operator="equal">
      <formula>"MODERADO"</formula>
    </cfRule>
    <cfRule type="cellIs" dxfId="2154" priority="748" operator="equal">
      <formula>"GRAVE"</formula>
    </cfRule>
  </conditionalFormatting>
  <conditionalFormatting sqref="AU317:AV317">
    <cfRule type="cellIs" dxfId="2153" priority="749" operator="equal">
      <formula>"LEVE"</formula>
    </cfRule>
    <cfRule type="cellIs" dxfId="2152" priority="750" operator="equal">
      <formula>"MODERADO"</formula>
    </cfRule>
    <cfRule type="cellIs" dxfId="2151" priority="751" operator="equal">
      <formula>"GRAVE"</formula>
    </cfRule>
  </conditionalFormatting>
  <conditionalFormatting sqref="S320:S321">
    <cfRule type="cellIs" dxfId="2150" priority="726" operator="between">
      <formula>2</formula>
      <formula>3</formula>
    </cfRule>
  </conditionalFormatting>
  <conditionalFormatting sqref="W320:W321">
    <cfRule type="expression" dxfId="2149" priority="725">
      <formula>S320="No_existen"</formula>
    </cfRule>
  </conditionalFormatting>
  <conditionalFormatting sqref="AG320:AG321">
    <cfRule type="expression" dxfId="2148" priority="723">
      <formula>AF320="No asignado"</formula>
    </cfRule>
  </conditionalFormatting>
  <conditionalFormatting sqref="AG320">
    <cfRule type="expression" dxfId="2147" priority="724">
      <formula>$P$11="No_existen"</formula>
    </cfRule>
  </conditionalFormatting>
  <conditionalFormatting sqref="AG321">
    <cfRule type="expression" dxfId="2146" priority="722">
      <formula>$P$12="No_existen"</formula>
    </cfRule>
  </conditionalFormatting>
  <conditionalFormatting sqref="AU320">
    <cfRule type="cellIs" dxfId="2145" priority="719" operator="equal">
      <formula>"LEVE"</formula>
    </cfRule>
    <cfRule type="cellIs" dxfId="2144" priority="720" operator="equal">
      <formula>"MODERADO"</formula>
    </cfRule>
    <cfRule type="cellIs" dxfId="2143" priority="721" operator="equal">
      <formula>"GRAVE"</formula>
    </cfRule>
  </conditionalFormatting>
  <conditionalFormatting sqref="AV320">
    <cfRule type="cellIs" dxfId="2142" priority="716" operator="equal">
      <formula>"LEVE"</formula>
    </cfRule>
    <cfRule type="cellIs" dxfId="2141" priority="717" operator="equal">
      <formula>"MODERADO"</formula>
    </cfRule>
    <cfRule type="cellIs" dxfId="2140" priority="718" operator="equal">
      <formula>"GRAVE"</formula>
    </cfRule>
  </conditionalFormatting>
  <conditionalFormatting sqref="H323:H325">
    <cfRule type="expression" dxfId="2139" priority="715">
      <formula>$G323="N/A"</formula>
    </cfRule>
  </conditionalFormatting>
  <conditionalFormatting sqref="S323:S325">
    <cfRule type="cellIs" dxfId="2138" priority="714" operator="between">
      <formula>2</formula>
      <formula>3</formula>
    </cfRule>
  </conditionalFormatting>
  <conditionalFormatting sqref="W323:W325">
    <cfRule type="expression" dxfId="2137" priority="713">
      <formula>S323="No_existen"</formula>
    </cfRule>
  </conditionalFormatting>
  <conditionalFormatting sqref="AG323:AG325">
    <cfRule type="expression" dxfId="2136" priority="710">
      <formula>$S$11="No_existen"</formula>
    </cfRule>
  </conditionalFormatting>
  <conditionalFormatting sqref="AG323:AG325">
    <cfRule type="expression" dxfId="2135" priority="709">
      <formula>AF323="No asignado"</formula>
    </cfRule>
  </conditionalFormatting>
  <conditionalFormatting sqref="AG324">
    <cfRule type="expression" dxfId="2134" priority="712">
      <formula>$S$12="No_existen"</formula>
    </cfRule>
  </conditionalFormatting>
  <conditionalFormatting sqref="AG325">
    <cfRule type="expression" dxfId="2133" priority="711">
      <formula>$S$13="No_existen"</formula>
    </cfRule>
  </conditionalFormatting>
  <conditionalFormatting sqref="AU323:AV323">
    <cfRule type="cellIs" dxfId="2132" priority="706" operator="equal">
      <formula>"LEVE"</formula>
    </cfRule>
    <cfRule type="cellIs" dxfId="2131" priority="707" operator="equal">
      <formula>"MODERADO"</formula>
    </cfRule>
    <cfRule type="cellIs" dxfId="2130" priority="708" operator="equal">
      <formula>"GRAVE"</formula>
    </cfRule>
  </conditionalFormatting>
  <conditionalFormatting sqref="AX323:AY323">
    <cfRule type="expression" dxfId="2129" priority="703">
      <formula>$S323="No_existen"</formula>
    </cfRule>
  </conditionalFormatting>
  <conditionalFormatting sqref="AX323">
    <cfRule type="expression" dxfId="2128" priority="705">
      <formula>AW323="ASUMIR"</formula>
    </cfRule>
  </conditionalFormatting>
  <conditionalFormatting sqref="AY323">
    <cfRule type="expression" dxfId="2127" priority="704">
      <formula>AW323="ASUMIR"</formula>
    </cfRule>
  </conditionalFormatting>
  <conditionalFormatting sqref="H326:H328">
    <cfRule type="expression" dxfId="2126" priority="702">
      <formula>$G326="N/A"</formula>
    </cfRule>
  </conditionalFormatting>
  <conditionalFormatting sqref="S326:S328">
    <cfRule type="cellIs" dxfId="2125" priority="701" operator="between">
      <formula>2</formula>
      <formula>3</formula>
    </cfRule>
  </conditionalFormatting>
  <conditionalFormatting sqref="W326">
    <cfRule type="expression" dxfId="2124" priority="700">
      <formula>S326="No_existen"</formula>
    </cfRule>
  </conditionalFormatting>
  <conditionalFormatting sqref="W327">
    <cfRule type="expression" dxfId="2123" priority="699">
      <formula>S327="No_existen"</formula>
    </cfRule>
  </conditionalFormatting>
  <conditionalFormatting sqref="W328">
    <cfRule type="expression" dxfId="2122" priority="698">
      <formula>S328="No_existen"</formula>
    </cfRule>
  </conditionalFormatting>
  <conditionalFormatting sqref="AG326">
    <cfRule type="expression" dxfId="2121" priority="697">
      <formula>$P$11="No_existen"</formula>
    </cfRule>
  </conditionalFormatting>
  <conditionalFormatting sqref="AG326 AG328">
    <cfRule type="expression" dxfId="2120" priority="696">
      <formula>AF326="No asignado"</formula>
    </cfRule>
  </conditionalFormatting>
  <conditionalFormatting sqref="AG328">
    <cfRule type="expression" dxfId="2119" priority="695">
      <formula>$P$13="No_existen"</formula>
    </cfRule>
  </conditionalFormatting>
  <conditionalFormatting sqref="AG327">
    <cfRule type="expression" dxfId="2118" priority="694">
      <formula>$P$11="No_existen"</formula>
    </cfRule>
  </conditionalFormatting>
  <conditionalFormatting sqref="AG327">
    <cfRule type="expression" dxfId="2117" priority="693">
      <formula>AF327="No asignado"</formula>
    </cfRule>
  </conditionalFormatting>
  <conditionalFormatting sqref="AU326:AV326">
    <cfRule type="cellIs" dxfId="2116" priority="690" operator="equal">
      <formula>"LEVE"</formula>
    </cfRule>
    <cfRule type="cellIs" dxfId="2115" priority="691" operator="equal">
      <formula>"MODERADO"</formula>
    </cfRule>
    <cfRule type="cellIs" dxfId="2114" priority="692" operator="equal">
      <formula>"GRAVE"</formula>
    </cfRule>
  </conditionalFormatting>
  <conditionalFormatting sqref="W329">
    <cfRule type="expression" dxfId="2113" priority="688">
      <formula>S329="No_existen"</formula>
    </cfRule>
  </conditionalFormatting>
  <conditionalFormatting sqref="AG329">
    <cfRule type="expression" dxfId="2112" priority="687">
      <formula>$P$11="No_existen"</formula>
    </cfRule>
  </conditionalFormatting>
  <conditionalFormatting sqref="AG329">
    <cfRule type="expression" dxfId="2111" priority="686">
      <formula>AF329="No asignado"</formula>
    </cfRule>
  </conditionalFormatting>
  <conditionalFormatting sqref="AU329:AV329">
    <cfRule type="cellIs" dxfId="2110" priority="683" operator="equal">
      <formula>"LEVE"</formula>
    </cfRule>
    <cfRule type="cellIs" dxfId="2109" priority="684" operator="equal">
      <formula>"MODERADO"</formula>
    </cfRule>
    <cfRule type="cellIs" dxfId="2108" priority="685" operator="equal">
      <formula>"GRAVE"</formula>
    </cfRule>
  </conditionalFormatting>
  <conditionalFormatting sqref="AX329">
    <cfRule type="expression" dxfId="2107" priority="682">
      <formula>AW329="ASUMIR"</formula>
    </cfRule>
  </conditionalFormatting>
  <conditionalFormatting sqref="AY329">
    <cfRule type="expression" dxfId="2106" priority="681">
      <formula>AW329="ASUMIR"</formula>
    </cfRule>
  </conditionalFormatting>
  <conditionalFormatting sqref="AX329:AY329">
    <cfRule type="expression" dxfId="2105" priority="680">
      <formula>$S329="No_existen"</formula>
    </cfRule>
  </conditionalFormatting>
  <conditionalFormatting sqref="W332">
    <cfRule type="expression" dxfId="2104" priority="679">
      <formula>S332="No_existen"</formula>
    </cfRule>
  </conditionalFormatting>
  <conditionalFormatting sqref="AB332">
    <cfRule type="expression" dxfId="2103" priority="676">
      <formula>AA332="Semiautomatico"</formula>
    </cfRule>
    <cfRule type="expression" dxfId="2102" priority="677">
      <formula>AA332="Manual"</formula>
    </cfRule>
    <cfRule type="expression" dxfId="2101" priority="678">
      <formula>S332="No_existen"</formula>
    </cfRule>
  </conditionalFormatting>
  <conditionalFormatting sqref="AG332">
    <cfRule type="expression" dxfId="2100" priority="675">
      <formula>$P$11="No_existen"</formula>
    </cfRule>
  </conditionalFormatting>
  <conditionalFormatting sqref="AG332">
    <cfRule type="expression" dxfId="2099" priority="674">
      <formula>AF332="No asignado"</formula>
    </cfRule>
  </conditionalFormatting>
  <conditionalFormatting sqref="AU332:AV332">
    <cfRule type="cellIs" dxfId="2098" priority="671" operator="equal">
      <formula>"LEVE"</formula>
    </cfRule>
    <cfRule type="cellIs" dxfId="2097" priority="672" operator="equal">
      <formula>"MODERADO"</formula>
    </cfRule>
    <cfRule type="cellIs" dxfId="2096" priority="673" operator="equal">
      <formula>"GRAVE"</formula>
    </cfRule>
  </conditionalFormatting>
  <conditionalFormatting sqref="H335:H343">
    <cfRule type="expression" dxfId="2095" priority="669">
      <formula>$G335="N/A"</formula>
    </cfRule>
  </conditionalFormatting>
  <conditionalFormatting sqref="I341:I343">
    <cfRule type="expression" dxfId="2094" priority="668">
      <formula>$G341="N/A"</formula>
    </cfRule>
  </conditionalFormatting>
  <conditionalFormatting sqref="S335:S343">
    <cfRule type="cellIs" dxfId="2093" priority="667" operator="between">
      <formula>2</formula>
      <formula>3</formula>
    </cfRule>
  </conditionalFormatting>
  <conditionalFormatting sqref="W341">
    <cfRule type="expression" dxfId="2092" priority="666">
      <formula>S341="No_existen"</formula>
    </cfRule>
  </conditionalFormatting>
  <conditionalFormatting sqref="W342">
    <cfRule type="expression" dxfId="2091" priority="665">
      <formula>S342="No_existen"</formula>
    </cfRule>
  </conditionalFormatting>
  <conditionalFormatting sqref="W343">
    <cfRule type="expression" dxfId="2090" priority="664">
      <formula>S343="No_existen"</formula>
    </cfRule>
  </conditionalFormatting>
  <conditionalFormatting sqref="W335">
    <cfRule type="expression" dxfId="2089" priority="663">
      <formula>S335="No_existen"</formula>
    </cfRule>
  </conditionalFormatting>
  <conditionalFormatting sqref="W336">
    <cfRule type="expression" dxfId="2088" priority="662">
      <formula>S336="No_existen"</formula>
    </cfRule>
  </conditionalFormatting>
  <conditionalFormatting sqref="W337">
    <cfRule type="expression" dxfId="2087" priority="661">
      <formula>S337="No_existen"</formula>
    </cfRule>
  </conditionalFormatting>
  <conditionalFormatting sqref="W338">
    <cfRule type="expression" dxfId="2086" priority="660">
      <formula>S338="No_existen"</formula>
    </cfRule>
  </conditionalFormatting>
  <conditionalFormatting sqref="W339">
    <cfRule type="expression" dxfId="2085" priority="659">
      <formula>S339="No_existen"</formula>
    </cfRule>
  </conditionalFormatting>
  <conditionalFormatting sqref="W340">
    <cfRule type="expression" dxfId="2084" priority="658">
      <formula>S340="No_existen"</formula>
    </cfRule>
  </conditionalFormatting>
  <conditionalFormatting sqref="AG335">
    <cfRule type="expression" dxfId="2083" priority="657">
      <formula>$P$11="No_existen"</formula>
    </cfRule>
  </conditionalFormatting>
  <conditionalFormatting sqref="AG338">
    <cfRule type="expression" dxfId="2082" priority="656">
      <formula>S338="No_existen"</formula>
    </cfRule>
  </conditionalFormatting>
  <conditionalFormatting sqref="AG339">
    <cfRule type="expression" dxfId="2081" priority="655">
      <formula>S339="No_existen"</formula>
    </cfRule>
  </conditionalFormatting>
  <conditionalFormatting sqref="AG340">
    <cfRule type="expression" dxfId="2080" priority="654">
      <formula>S340="No_existen"</formula>
    </cfRule>
  </conditionalFormatting>
  <conditionalFormatting sqref="AG338:AG340">
    <cfRule type="expression" dxfId="2079" priority="652">
      <formula>AF338="No asignado"</formula>
    </cfRule>
  </conditionalFormatting>
  <conditionalFormatting sqref="AG335:AG340">
    <cfRule type="expression" dxfId="2078" priority="653">
      <formula>AF335="No asignado"</formula>
    </cfRule>
  </conditionalFormatting>
  <conditionalFormatting sqref="AG336">
    <cfRule type="expression" dxfId="2077" priority="651">
      <formula>$P$12="No_existen"</formula>
    </cfRule>
  </conditionalFormatting>
  <conditionalFormatting sqref="AG337">
    <cfRule type="expression" dxfId="2076" priority="650">
      <formula>$P$13="No_existen"</formula>
    </cfRule>
  </conditionalFormatting>
  <conditionalFormatting sqref="AG339">
    <cfRule type="expression" dxfId="2075" priority="649">
      <formula>$P$11="No_existen"</formula>
    </cfRule>
  </conditionalFormatting>
  <conditionalFormatting sqref="AG338">
    <cfRule type="expression" dxfId="2074" priority="648">
      <formula>$P$11="No_existen"</formula>
    </cfRule>
  </conditionalFormatting>
  <conditionalFormatting sqref="AG339">
    <cfRule type="expression" dxfId="2073" priority="647">
      <formula>S339="No_existen"</formula>
    </cfRule>
  </conditionalFormatting>
  <conditionalFormatting sqref="AG339">
    <cfRule type="expression" dxfId="2072" priority="646">
      <formula>$P$11="No_existen"</formula>
    </cfRule>
  </conditionalFormatting>
  <conditionalFormatting sqref="AU341:AV341">
    <cfRule type="cellIs" dxfId="2071" priority="643" operator="equal">
      <formula>"LEVE"</formula>
    </cfRule>
    <cfRule type="cellIs" dxfId="2070" priority="644" operator="equal">
      <formula>"MODERADO"</formula>
    </cfRule>
    <cfRule type="cellIs" dxfId="2069" priority="645" operator="equal">
      <formula>"GRAVE"</formula>
    </cfRule>
  </conditionalFormatting>
  <conditionalFormatting sqref="AU335:AV335">
    <cfRule type="cellIs" dxfId="2068" priority="640" operator="equal">
      <formula>"LEVE"</formula>
    </cfRule>
    <cfRule type="cellIs" dxfId="2067" priority="641" operator="equal">
      <formula>"MODERADO"</formula>
    </cfRule>
    <cfRule type="cellIs" dxfId="2066" priority="642" operator="equal">
      <formula>"GRAVE"</formula>
    </cfRule>
  </conditionalFormatting>
  <conditionalFormatting sqref="AU338">
    <cfRule type="cellIs" dxfId="2065" priority="637" operator="equal">
      <formula>"LEVE"</formula>
    </cfRule>
    <cfRule type="cellIs" dxfId="2064" priority="638" operator="equal">
      <formula>"MODERADO"</formula>
    </cfRule>
    <cfRule type="cellIs" dxfId="2063" priority="639" operator="equal">
      <formula>"GRAVE"</formula>
    </cfRule>
  </conditionalFormatting>
  <conditionalFormatting sqref="AV338">
    <cfRule type="cellIs" dxfId="2062" priority="634" operator="equal">
      <formula>"LEVE"</formula>
    </cfRule>
    <cfRule type="cellIs" dxfId="2061" priority="635" operator="equal">
      <formula>"MODERADO"</formula>
    </cfRule>
    <cfRule type="cellIs" dxfId="2060" priority="636" operator="equal">
      <formula>"GRAVE"</formula>
    </cfRule>
  </conditionalFormatting>
  <conditionalFormatting sqref="W344:W346">
    <cfRule type="expression" dxfId="2059" priority="633">
      <formula>S344="No_existen"</formula>
    </cfRule>
  </conditionalFormatting>
  <conditionalFormatting sqref="W347">
    <cfRule type="expression" dxfId="2058" priority="632">
      <formula>S347="No_existen"</formula>
    </cfRule>
  </conditionalFormatting>
  <conditionalFormatting sqref="AG344:AG345">
    <cfRule type="expression" dxfId="2057" priority="627">
      <formula>$P$11="No_existen"</formula>
    </cfRule>
  </conditionalFormatting>
  <conditionalFormatting sqref="AG344:AG347">
    <cfRule type="expression" dxfId="2056" priority="629">
      <formula>AF344="No asignado"</formula>
    </cfRule>
  </conditionalFormatting>
  <conditionalFormatting sqref="AG345">
    <cfRule type="expression" dxfId="2055" priority="628">
      <formula>$P$12="No_existen"</formula>
    </cfRule>
  </conditionalFormatting>
  <conditionalFormatting sqref="AG346">
    <cfRule type="expression" dxfId="2054" priority="631">
      <formula>$S$13="No_existen"</formula>
    </cfRule>
  </conditionalFormatting>
  <conditionalFormatting sqref="AG347">
    <cfRule type="expression" dxfId="2053" priority="630">
      <formula>S347="No_existen"</formula>
    </cfRule>
  </conditionalFormatting>
  <conditionalFormatting sqref="AG346">
    <cfRule type="expression" dxfId="2052" priority="625">
      <formula>$P$11="No_existen"</formula>
    </cfRule>
  </conditionalFormatting>
  <conditionalFormatting sqref="AG346">
    <cfRule type="expression" dxfId="2051" priority="626">
      <formula>$P$12="No_existen"</formula>
    </cfRule>
  </conditionalFormatting>
  <conditionalFormatting sqref="AU344:AV344">
    <cfRule type="cellIs" dxfId="2050" priority="622" operator="equal">
      <formula>"LEVE"</formula>
    </cfRule>
    <cfRule type="cellIs" dxfId="2049" priority="623" operator="equal">
      <formula>"MODERADO"</formula>
    </cfRule>
    <cfRule type="cellIs" dxfId="2048" priority="624" operator="equal">
      <formula>"GRAVE"</formula>
    </cfRule>
  </conditionalFormatting>
  <conditionalFormatting sqref="AU347:AV347">
    <cfRule type="cellIs" dxfId="2047" priority="619" operator="equal">
      <formula>"LEVE"</formula>
    </cfRule>
    <cfRule type="cellIs" dxfId="2046" priority="620" operator="equal">
      <formula>"MODERADO"</formula>
    </cfRule>
    <cfRule type="cellIs" dxfId="2045" priority="621" operator="equal">
      <formula>"GRAVE"</formula>
    </cfRule>
  </conditionalFormatting>
  <conditionalFormatting sqref="AX344:AX346">
    <cfRule type="expression" dxfId="2044" priority="617">
      <formula>AW344="ASUMIR"</formula>
    </cfRule>
  </conditionalFormatting>
  <conditionalFormatting sqref="AY344:AY346">
    <cfRule type="expression" dxfId="2043" priority="616">
      <formula>AW344="ASUMIR"</formula>
    </cfRule>
  </conditionalFormatting>
  <conditionalFormatting sqref="AX347:AX349">
    <cfRule type="expression" dxfId="2042" priority="615">
      <formula>AW347="ASUMIR"</formula>
    </cfRule>
  </conditionalFormatting>
  <conditionalFormatting sqref="AY347:AY349">
    <cfRule type="expression" dxfId="2041" priority="614">
      <formula>AW347="ASUMIR"</formula>
    </cfRule>
  </conditionalFormatting>
  <conditionalFormatting sqref="H350:H361">
    <cfRule type="expression" dxfId="2040" priority="613">
      <formula>$G350="N/A"</formula>
    </cfRule>
  </conditionalFormatting>
  <conditionalFormatting sqref="I350:I355 I359:I361">
    <cfRule type="expression" dxfId="2039" priority="612">
      <formula>$G350="N/A"</formula>
    </cfRule>
  </conditionalFormatting>
  <conditionalFormatting sqref="S350:S361">
    <cfRule type="cellIs" dxfId="2038" priority="611" operator="between">
      <formula>2</formula>
      <formula>3</formula>
    </cfRule>
  </conditionalFormatting>
  <conditionalFormatting sqref="W356">
    <cfRule type="expression" dxfId="2037" priority="609">
      <formula>S356="No_existen"</formula>
    </cfRule>
  </conditionalFormatting>
  <conditionalFormatting sqref="W360">
    <cfRule type="expression" dxfId="2036" priority="608">
      <formula>S360="No_existen"</formula>
    </cfRule>
  </conditionalFormatting>
  <conditionalFormatting sqref="W361">
    <cfRule type="expression" dxfId="2035" priority="607">
      <formula>S361="No_existen"</formula>
    </cfRule>
  </conditionalFormatting>
  <conditionalFormatting sqref="W350">
    <cfRule type="expression" dxfId="2034" priority="606">
      <formula>S350="No_existen"</formula>
    </cfRule>
  </conditionalFormatting>
  <conditionalFormatting sqref="W351">
    <cfRule type="expression" dxfId="2033" priority="605">
      <formula>S351="No_existen"</formula>
    </cfRule>
  </conditionalFormatting>
  <conditionalFormatting sqref="W352">
    <cfRule type="expression" dxfId="2032" priority="604">
      <formula>S352="No_existen"</formula>
    </cfRule>
  </conditionalFormatting>
  <conditionalFormatting sqref="W353">
    <cfRule type="expression" dxfId="2031" priority="603">
      <formula>S353="No_existen"</formula>
    </cfRule>
  </conditionalFormatting>
  <conditionalFormatting sqref="W354">
    <cfRule type="expression" dxfId="2030" priority="602">
      <formula>S354="No_existen"</formula>
    </cfRule>
  </conditionalFormatting>
  <conditionalFormatting sqref="W355">
    <cfRule type="expression" dxfId="2029" priority="601">
      <formula>S355="No_existen"</formula>
    </cfRule>
  </conditionalFormatting>
  <conditionalFormatting sqref="W358">
    <cfRule type="expression" dxfId="2028" priority="610">
      <formula>S357="No_existen"</formula>
    </cfRule>
  </conditionalFormatting>
  <conditionalFormatting sqref="W357">
    <cfRule type="expression" dxfId="2027" priority="600">
      <formula>S357="No_existen"</formula>
    </cfRule>
  </conditionalFormatting>
  <conditionalFormatting sqref="W359">
    <cfRule type="expression" dxfId="2026" priority="599">
      <formula>S359="No_existen"</formula>
    </cfRule>
  </conditionalFormatting>
  <conditionalFormatting sqref="AB352">
    <cfRule type="expression" dxfId="2025" priority="595">
      <formula>AA352="Semiautomatico"</formula>
    </cfRule>
    <cfRule type="expression" dxfId="2024" priority="596">
      <formula>AA352="Manual"</formula>
    </cfRule>
    <cfRule type="expression" dxfId="2023" priority="598">
      <formula>S352="No_existen"</formula>
    </cfRule>
  </conditionalFormatting>
  <conditionalFormatting sqref="AB352">
    <cfRule type="expression" dxfId="2022" priority="597">
      <formula>S352="No_existen"</formula>
    </cfRule>
  </conditionalFormatting>
  <conditionalFormatting sqref="AG353">
    <cfRule type="expression" dxfId="2021" priority="594">
      <formula>S353="No_existen"</formula>
    </cfRule>
  </conditionalFormatting>
  <conditionalFormatting sqref="AG354">
    <cfRule type="expression" dxfId="2020" priority="593">
      <formula>S354="No_existen"</formula>
    </cfRule>
  </conditionalFormatting>
  <conditionalFormatting sqref="AG355">
    <cfRule type="expression" dxfId="2019" priority="592">
      <formula>S355="No_existen"</formula>
    </cfRule>
  </conditionalFormatting>
  <conditionalFormatting sqref="AG356:AG359">
    <cfRule type="expression" dxfId="2018" priority="591">
      <formula>S356="No_existen"</formula>
    </cfRule>
  </conditionalFormatting>
  <conditionalFormatting sqref="AG357:AG359">
    <cfRule type="expression" dxfId="2017" priority="590">
      <formula>S357="No_existen"</formula>
    </cfRule>
  </conditionalFormatting>
  <conditionalFormatting sqref="AG358:AG359">
    <cfRule type="expression" dxfId="2016" priority="589">
      <formula>S358="No_existen"</formula>
    </cfRule>
  </conditionalFormatting>
  <conditionalFormatting sqref="AG359:AG360">
    <cfRule type="expression" dxfId="2015" priority="584">
      <formula>AF359="No asignado"</formula>
    </cfRule>
    <cfRule type="expression" dxfId="2014" priority="588">
      <formula>S359="No_existen"</formula>
    </cfRule>
  </conditionalFormatting>
  <conditionalFormatting sqref="AG353:AG355">
    <cfRule type="expression" dxfId="2013" priority="586">
      <formula>AF353="No asignado"</formula>
    </cfRule>
  </conditionalFormatting>
  <conditionalFormatting sqref="AG356:AG359">
    <cfRule type="expression" dxfId="2012" priority="585">
      <formula>AF356="No asignado"</formula>
    </cfRule>
  </conditionalFormatting>
  <conditionalFormatting sqref="AG353:AG360">
    <cfRule type="expression" dxfId="2011" priority="587">
      <formula>AF353="No asignado"</formula>
    </cfRule>
  </conditionalFormatting>
  <conditionalFormatting sqref="AG350:AG351">
    <cfRule type="expression" dxfId="2010" priority="583">
      <formula>$P$11="No_existen"</formula>
    </cfRule>
  </conditionalFormatting>
  <conditionalFormatting sqref="AG350:AG352">
    <cfRule type="expression" dxfId="2009" priority="582">
      <formula>AF350="No asignado"</formula>
    </cfRule>
  </conditionalFormatting>
  <conditionalFormatting sqref="AG351">
    <cfRule type="expression" dxfId="2008" priority="581">
      <formula>$P$12="No_existen"</formula>
    </cfRule>
  </conditionalFormatting>
  <conditionalFormatting sqref="AG352">
    <cfRule type="expression" dxfId="2007" priority="580">
      <formula>$P$13="No_existen"</formula>
    </cfRule>
  </conditionalFormatting>
  <conditionalFormatting sqref="AU350:AV350">
    <cfRule type="cellIs" dxfId="2006" priority="577" operator="equal">
      <formula>"LEVE"</formula>
    </cfRule>
    <cfRule type="cellIs" dxfId="2005" priority="578" operator="equal">
      <formula>"MODERADO"</formula>
    </cfRule>
    <cfRule type="cellIs" dxfId="2004" priority="579" operator="equal">
      <formula>"GRAVE"</formula>
    </cfRule>
  </conditionalFormatting>
  <conditionalFormatting sqref="AU353:AV353 AV356">
    <cfRule type="cellIs" dxfId="2003" priority="574" operator="equal">
      <formula>"LEVE"</formula>
    </cfRule>
    <cfRule type="cellIs" dxfId="2002" priority="575" operator="equal">
      <formula>"MODERADO"</formula>
    </cfRule>
    <cfRule type="cellIs" dxfId="2001" priority="576" operator="equal">
      <formula>"GRAVE"</formula>
    </cfRule>
  </conditionalFormatting>
  <conditionalFormatting sqref="AU356 AU359:AV359">
    <cfRule type="cellIs" dxfId="2000" priority="571" operator="equal">
      <formula>"LEVE"</formula>
    </cfRule>
    <cfRule type="cellIs" dxfId="1999" priority="572" operator="equal">
      <formula>"MODERADO"</formula>
    </cfRule>
    <cfRule type="cellIs" dxfId="1998" priority="573" operator="equal">
      <formula>"GRAVE"</formula>
    </cfRule>
  </conditionalFormatting>
  <conditionalFormatting sqref="H363:H364">
    <cfRule type="expression" dxfId="1997" priority="569">
      <formula>$G363="N/A"</formula>
    </cfRule>
  </conditionalFormatting>
  <conditionalFormatting sqref="H366:H367">
    <cfRule type="expression" dxfId="1996" priority="568">
      <formula>$G366="N/A"</formula>
    </cfRule>
  </conditionalFormatting>
  <conditionalFormatting sqref="H369:H370">
    <cfRule type="expression" dxfId="1995" priority="567">
      <formula>$G369="N/A"</formula>
    </cfRule>
  </conditionalFormatting>
  <conditionalFormatting sqref="I363:I364">
    <cfRule type="expression" dxfId="1994" priority="566">
      <formula>$G363="N/A"</formula>
    </cfRule>
  </conditionalFormatting>
  <conditionalFormatting sqref="I366:I367">
    <cfRule type="expression" dxfId="1993" priority="565">
      <formula>$G366="N/A"</formula>
    </cfRule>
  </conditionalFormatting>
  <conditionalFormatting sqref="I369:I370">
    <cfRule type="expression" dxfId="1992" priority="564">
      <formula>$G369="N/A"</formula>
    </cfRule>
  </conditionalFormatting>
  <conditionalFormatting sqref="S362:S370">
    <cfRule type="cellIs" dxfId="1991" priority="563" operator="between">
      <formula>2</formula>
      <formula>3</formula>
    </cfRule>
  </conditionalFormatting>
  <conditionalFormatting sqref="H371:H386">
    <cfRule type="expression" dxfId="1990" priority="561">
      <formula>$G371="N/A"</formula>
    </cfRule>
  </conditionalFormatting>
  <conditionalFormatting sqref="I371:I373 I375:I376 I378:I386">
    <cfRule type="expression" dxfId="1989" priority="560">
      <formula>$G371="N/A"</formula>
    </cfRule>
  </conditionalFormatting>
  <conditionalFormatting sqref="I374">
    <cfRule type="expression" dxfId="1988" priority="559">
      <formula>$G374="N/A"</formula>
    </cfRule>
  </conditionalFormatting>
  <conditionalFormatting sqref="I377">
    <cfRule type="expression" dxfId="1987" priority="558">
      <formula>$G377="N/A"</formula>
    </cfRule>
  </conditionalFormatting>
  <conditionalFormatting sqref="S371:S388">
    <cfRule type="cellIs" dxfId="1986" priority="557" operator="between">
      <formula>2</formula>
      <formula>3</formula>
    </cfRule>
  </conditionalFormatting>
  <conditionalFormatting sqref="W371">
    <cfRule type="expression" dxfId="1985" priority="556">
      <formula>S371="No_existen"</formula>
    </cfRule>
  </conditionalFormatting>
  <conditionalFormatting sqref="W372">
    <cfRule type="expression" dxfId="1984" priority="555">
      <formula>S372="No_existen"</formula>
    </cfRule>
  </conditionalFormatting>
  <conditionalFormatting sqref="W373">
    <cfRule type="expression" dxfId="1983" priority="554">
      <formula>S373="No_existen"</formula>
    </cfRule>
  </conditionalFormatting>
  <conditionalFormatting sqref="W378">
    <cfRule type="expression" dxfId="1982" priority="553">
      <formula>S378="No_existen"</formula>
    </cfRule>
  </conditionalFormatting>
  <conditionalFormatting sqref="W379">
    <cfRule type="expression" dxfId="1981" priority="552">
      <formula>S379="No_existen"</formula>
    </cfRule>
  </conditionalFormatting>
  <conditionalFormatting sqref="W385">
    <cfRule type="expression" dxfId="1980" priority="551">
      <formula>S385="No_existen"</formula>
    </cfRule>
  </conditionalFormatting>
  <conditionalFormatting sqref="W386">
    <cfRule type="expression" dxfId="1979" priority="550">
      <formula>S386="No_existen"</formula>
    </cfRule>
  </conditionalFormatting>
  <conditionalFormatting sqref="W374">
    <cfRule type="expression" dxfId="1978" priority="549">
      <formula>S374="No_existen"</formula>
    </cfRule>
  </conditionalFormatting>
  <conditionalFormatting sqref="W376:W377">
    <cfRule type="expression" dxfId="1977" priority="548">
      <formula>S376="No_existen"</formula>
    </cfRule>
  </conditionalFormatting>
  <conditionalFormatting sqref="W380:W384">
    <cfRule type="expression" dxfId="1976" priority="547">
      <formula>S380="No_existen"</formula>
    </cfRule>
  </conditionalFormatting>
  <conditionalFormatting sqref="AG388">
    <cfRule type="expression" dxfId="1975" priority="545">
      <formula>S388="No_existen"</formula>
    </cfRule>
  </conditionalFormatting>
  <conditionalFormatting sqref="AG388">
    <cfRule type="expression" dxfId="1974" priority="543">
      <formula>AF388="No asignado"</formula>
    </cfRule>
  </conditionalFormatting>
  <conditionalFormatting sqref="AG387">
    <cfRule type="expression" dxfId="1973" priority="537">
      <formula>AF387="No asignado"</formula>
    </cfRule>
  </conditionalFormatting>
  <conditionalFormatting sqref="AG387">
    <cfRule type="expression" dxfId="1972" priority="538">
      <formula>S387="No_existen"</formula>
    </cfRule>
  </conditionalFormatting>
  <conditionalFormatting sqref="AG371">
    <cfRule type="expression" dxfId="1971" priority="536">
      <formula>$S$11="No_existen"</formula>
    </cfRule>
  </conditionalFormatting>
  <conditionalFormatting sqref="AG385">
    <cfRule type="expression" dxfId="1970" priority="535">
      <formula>S385="No_existen"</formula>
    </cfRule>
  </conditionalFormatting>
  <conditionalFormatting sqref="AG386">
    <cfRule type="expression" dxfId="1969" priority="534">
      <formula>S386="No_existen"</formula>
    </cfRule>
  </conditionalFormatting>
  <conditionalFormatting sqref="AG371:AG373 AG385:AG386">
    <cfRule type="expression" dxfId="1968" priority="533">
      <formula>AF371="No asignado"</formula>
    </cfRule>
  </conditionalFormatting>
  <conditionalFormatting sqref="AG372">
    <cfRule type="expression" dxfId="1967" priority="532">
      <formula>$S$12="No_existen"</formula>
    </cfRule>
  </conditionalFormatting>
  <conditionalFormatting sqref="AG373">
    <cfRule type="expression" dxfId="1966" priority="531">
      <formula>$S$13="No_existen"</formula>
    </cfRule>
  </conditionalFormatting>
  <conditionalFormatting sqref="AG374:AG379">
    <cfRule type="expression" dxfId="1965" priority="529">
      <formula>AF374="No asignado"</formula>
    </cfRule>
  </conditionalFormatting>
  <conditionalFormatting sqref="AG374:AG379">
    <cfRule type="expression" dxfId="1964" priority="530">
      <formula>S374="No_existen"</formula>
    </cfRule>
  </conditionalFormatting>
  <conditionalFormatting sqref="AG380:AG384">
    <cfRule type="expression" dxfId="1963" priority="527">
      <formula>AF380="No asignado"</formula>
    </cfRule>
  </conditionalFormatting>
  <conditionalFormatting sqref="AG380:AG384">
    <cfRule type="expression" dxfId="1962" priority="528">
      <formula>S380="No_existen"</formula>
    </cfRule>
  </conditionalFormatting>
  <conditionalFormatting sqref="AU386:AV386">
    <cfRule type="cellIs" dxfId="1961" priority="524" operator="equal">
      <formula>"LEVE"</formula>
    </cfRule>
    <cfRule type="cellIs" dxfId="1960" priority="525" operator="equal">
      <formula>"MODERADO"</formula>
    </cfRule>
    <cfRule type="cellIs" dxfId="1959" priority="526" operator="equal">
      <formula>"GRAVE"</formula>
    </cfRule>
  </conditionalFormatting>
  <conditionalFormatting sqref="AU371:AV371">
    <cfRule type="cellIs" dxfId="1958" priority="521" operator="equal">
      <formula>"LEVE"</formula>
    </cfRule>
    <cfRule type="cellIs" dxfId="1957" priority="522" operator="equal">
      <formula>"MODERADO"</formula>
    </cfRule>
    <cfRule type="cellIs" dxfId="1956" priority="523" operator="equal">
      <formula>"GRAVE"</formula>
    </cfRule>
  </conditionalFormatting>
  <conditionalFormatting sqref="AU374:AV374">
    <cfRule type="cellIs" dxfId="1955" priority="518" operator="equal">
      <formula>"LEVE"</formula>
    </cfRule>
    <cfRule type="cellIs" dxfId="1954" priority="519" operator="equal">
      <formula>"MODERADO"</formula>
    </cfRule>
    <cfRule type="cellIs" dxfId="1953" priority="520" operator="equal">
      <formula>"GRAVE"</formula>
    </cfRule>
  </conditionalFormatting>
  <conditionalFormatting sqref="AU377:AV377">
    <cfRule type="cellIs" dxfId="1952" priority="515" operator="equal">
      <formula>"LEVE"</formula>
    </cfRule>
    <cfRule type="cellIs" dxfId="1951" priority="516" operator="equal">
      <formula>"MODERADO"</formula>
    </cfRule>
    <cfRule type="cellIs" dxfId="1950" priority="517" operator="equal">
      <formula>"GRAVE"</formula>
    </cfRule>
  </conditionalFormatting>
  <conditionalFormatting sqref="AU380:AV380">
    <cfRule type="cellIs" dxfId="1949" priority="509" operator="equal">
      <formula>"LEVE"</formula>
    </cfRule>
    <cfRule type="cellIs" dxfId="1948" priority="510" operator="equal">
      <formula>"MODERADO"</formula>
    </cfRule>
    <cfRule type="cellIs" dxfId="1947" priority="511" operator="equal">
      <formula>"GRAVE"</formula>
    </cfRule>
  </conditionalFormatting>
  <conditionalFormatting sqref="AU383:AV383">
    <cfRule type="cellIs" dxfId="1946" priority="512" operator="equal">
      <formula>"LEVE"</formula>
    </cfRule>
    <cfRule type="cellIs" dxfId="1945" priority="513" operator="equal">
      <formula>"MODERADO"</formula>
    </cfRule>
    <cfRule type="cellIs" dxfId="1944" priority="514" operator="equal">
      <formula>"GRAVE"</formula>
    </cfRule>
  </conditionalFormatting>
  <conditionalFormatting sqref="AX386">
    <cfRule type="expression" dxfId="1943" priority="507">
      <formula>AW386="ASUMIR"</formula>
    </cfRule>
  </conditionalFormatting>
  <conditionalFormatting sqref="AY386">
    <cfRule type="expression" dxfId="1942" priority="506">
      <formula>AW386="ASUMIR"</formula>
    </cfRule>
  </conditionalFormatting>
  <conditionalFormatting sqref="AX386:AY386">
    <cfRule type="expression" dxfId="1941" priority="505">
      <formula>$S386="No_existen"</formula>
    </cfRule>
  </conditionalFormatting>
  <conditionalFormatting sqref="H389:H395">
    <cfRule type="expression" dxfId="1940" priority="504">
      <formula>$G389="N/A"</formula>
    </cfRule>
  </conditionalFormatting>
  <conditionalFormatting sqref="I395">
    <cfRule type="expression" dxfId="1939" priority="503">
      <formula>$G395="N/A"</formula>
    </cfRule>
  </conditionalFormatting>
  <conditionalFormatting sqref="S389:S395">
    <cfRule type="cellIs" dxfId="1938" priority="502" operator="between">
      <formula>2</formula>
      <formula>3</formula>
    </cfRule>
  </conditionalFormatting>
  <conditionalFormatting sqref="W389:W394">
    <cfRule type="expression" dxfId="1937" priority="501">
      <formula>S389="No_existen"</formula>
    </cfRule>
  </conditionalFormatting>
  <conditionalFormatting sqref="W395">
    <cfRule type="expression" dxfId="1936" priority="500">
      <formula>S395="No_existen"</formula>
    </cfRule>
  </conditionalFormatting>
  <conditionalFormatting sqref="AG389">
    <cfRule type="expression" dxfId="1935" priority="499">
      <formula>$P$11="No_existen"</formula>
    </cfRule>
  </conditionalFormatting>
  <conditionalFormatting sqref="AG389:AG395">
    <cfRule type="expression" dxfId="1934" priority="497">
      <formula>AF389="No asignado"</formula>
    </cfRule>
  </conditionalFormatting>
  <conditionalFormatting sqref="AG390">
    <cfRule type="expression" dxfId="1933" priority="496">
      <formula>$P$12="No_existen"</formula>
    </cfRule>
  </conditionalFormatting>
  <conditionalFormatting sqref="AG391">
    <cfRule type="expression" dxfId="1932" priority="495">
      <formula>$P$13="No_existen"</formula>
    </cfRule>
  </conditionalFormatting>
  <conditionalFormatting sqref="AG392:AG395">
    <cfRule type="expression" dxfId="1931" priority="498">
      <formula>S392="No_existen"</formula>
    </cfRule>
  </conditionalFormatting>
  <conditionalFormatting sqref="AU389:AV389">
    <cfRule type="cellIs" dxfId="1930" priority="492" operator="equal">
      <formula>"LEVE"</formula>
    </cfRule>
    <cfRule type="cellIs" dxfId="1929" priority="493" operator="equal">
      <formula>"MODERADO"</formula>
    </cfRule>
    <cfRule type="cellIs" dxfId="1928" priority="494" operator="equal">
      <formula>"GRAVE"</formula>
    </cfRule>
  </conditionalFormatting>
  <conditionalFormatting sqref="AU392:AV392">
    <cfRule type="cellIs" dxfId="1927" priority="489" operator="equal">
      <formula>"LEVE"</formula>
    </cfRule>
    <cfRule type="cellIs" dxfId="1926" priority="490" operator="equal">
      <formula>"MODERADO"</formula>
    </cfRule>
    <cfRule type="cellIs" dxfId="1925" priority="491" operator="equal">
      <formula>"GRAVE"</formula>
    </cfRule>
  </conditionalFormatting>
  <conditionalFormatting sqref="AU395:AV395">
    <cfRule type="cellIs" dxfId="1924" priority="486" operator="equal">
      <formula>"LEVE"</formula>
    </cfRule>
    <cfRule type="cellIs" dxfId="1923" priority="487" operator="equal">
      <formula>"MODERADO"</formula>
    </cfRule>
    <cfRule type="cellIs" dxfId="1922" priority="488" operator="equal">
      <formula>"GRAVE"</formula>
    </cfRule>
  </conditionalFormatting>
  <conditionalFormatting sqref="AX393:AX395">
    <cfRule type="expression" dxfId="1921" priority="485">
      <formula>AW393="ASUMIR"</formula>
    </cfRule>
  </conditionalFormatting>
  <conditionalFormatting sqref="AX393:AX395">
    <cfRule type="expression" dxfId="1920" priority="484">
      <formula>$S393="No_existen"</formula>
    </cfRule>
  </conditionalFormatting>
  <conditionalFormatting sqref="AX389:AX392">
    <cfRule type="expression" dxfId="1919" priority="483">
      <formula>AW389="ASUMIR"</formula>
    </cfRule>
  </conditionalFormatting>
  <conditionalFormatting sqref="AY393:AY395">
    <cfRule type="expression" dxfId="1918" priority="482">
      <formula>AW393="ASUMIR"</formula>
    </cfRule>
  </conditionalFormatting>
  <conditionalFormatting sqref="AY393:AY395">
    <cfRule type="expression" dxfId="1917" priority="481">
      <formula>$S393="No_existen"</formula>
    </cfRule>
  </conditionalFormatting>
  <conditionalFormatting sqref="AY389:AY392">
    <cfRule type="expression" dxfId="1916" priority="480">
      <formula>AW389="ASUMIR"</formula>
    </cfRule>
  </conditionalFormatting>
  <conditionalFormatting sqref="G398:G412">
    <cfRule type="expression" dxfId="1915" priority="479">
      <formula>$G398="N/A"</formula>
    </cfRule>
  </conditionalFormatting>
  <conditionalFormatting sqref="H398:H411">
    <cfRule type="expression" dxfId="1914" priority="478">
      <formula>$G398="N/A"</formula>
    </cfRule>
  </conditionalFormatting>
  <conditionalFormatting sqref="S398:S412">
    <cfRule type="cellIs" dxfId="1913" priority="477" operator="between">
      <formula>2</formula>
      <formula>3</formula>
    </cfRule>
  </conditionalFormatting>
  <conditionalFormatting sqref="W398:W412">
    <cfRule type="expression" dxfId="1912" priority="476">
      <formula>S398="No_existen"</formula>
    </cfRule>
  </conditionalFormatting>
  <conditionalFormatting sqref="AB399">
    <cfRule type="expression" dxfId="1911" priority="473">
      <formula>AA399="Semiautomatico"</formula>
    </cfRule>
    <cfRule type="expression" dxfId="1910" priority="474">
      <formula>AA399="Manual"</formula>
    </cfRule>
    <cfRule type="expression" dxfId="1909" priority="475">
      <formula>S399="No_existen"</formula>
    </cfRule>
  </conditionalFormatting>
  <conditionalFormatting sqref="AG398">
    <cfRule type="expression" dxfId="1908" priority="472">
      <formula>$P$11="No_existen"</formula>
    </cfRule>
  </conditionalFormatting>
  <conditionalFormatting sqref="AG398:AG411">
    <cfRule type="expression" dxfId="1907" priority="470">
      <formula>AF398="No asignado"</formula>
    </cfRule>
  </conditionalFormatting>
  <conditionalFormatting sqref="AG399">
    <cfRule type="expression" dxfId="1906" priority="469">
      <formula>$P$12="No_existen"</formula>
    </cfRule>
  </conditionalFormatting>
  <conditionalFormatting sqref="AG400">
    <cfRule type="expression" dxfId="1905" priority="468">
      <formula>$P$13="No_existen"</formula>
    </cfRule>
  </conditionalFormatting>
  <conditionalFormatting sqref="AG401:AG411">
    <cfRule type="expression" dxfId="1904" priority="471">
      <formula>S401="No_existen"</formula>
    </cfRule>
  </conditionalFormatting>
  <conditionalFormatting sqref="AU398">
    <cfRule type="cellIs" dxfId="1903" priority="462" operator="equal">
      <formula>"LEVE"</formula>
    </cfRule>
    <cfRule type="cellIs" dxfId="1902" priority="463" operator="equal">
      <formula>"MODERADO"</formula>
    </cfRule>
    <cfRule type="cellIs" dxfId="1901" priority="464" operator="equal">
      <formula>"GRAVE"</formula>
    </cfRule>
  </conditionalFormatting>
  <conditionalFormatting sqref="AU401">
    <cfRule type="cellIs" dxfId="1900" priority="459" operator="equal">
      <formula>"LEVE"</formula>
    </cfRule>
    <cfRule type="cellIs" dxfId="1899" priority="460" operator="equal">
      <formula>"MODERADO"</formula>
    </cfRule>
    <cfRule type="cellIs" dxfId="1898" priority="461" operator="equal">
      <formula>"GRAVE"</formula>
    </cfRule>
  </conditionalFormatting>
  <conditionalFormatting sqref="AU404 AU407">
    <cfRule type="cellIs" dxfId="1897" priority="456" operator="equal">
      <formula>"LEVE"</formula>
    </cfRule>
    <cfRule type="cellIs" dxfId="1896" priority="457" operator="equal">
      <formula>"MODERADO"</formula>
    </cfRule>
    <cfRule type="cellIs" dxfId="1895" priority="458" operator="equal">
      <formula>"GRAVE"</formula>
    </cfRule>
  </conditionalFormatting>
  <conditionalFormatting sqref="AU410">
    <cfRule type="cellIs" dxfId="1894" priority="465" operator="equal">
      <formula>"LEVE"</formula>
    </cfRule>
    <cfRule type="cellIs" dxfId="1893" priority="466" operator="equal">
      <formula>"MODERADO"</formula>
    </cfRule>
    <cfRule type="cellIs" dxfId="1892" priority="467" operator="equal">
      <formula>"GRAVE"</formula>
    </cfRule>
  </conditionalFormatting>
  <conditionalFormatting sqref="AV398">
    <cfRule type="cellIs" dxfId="1891" priority="450" operator="equal">
      <formula>"LEVE"</formula>
    </cfRule>
    <cfRule type="cellIs" dxfId="1890" priority="451" operator="equal">
      <formula>"MODERADO"</formula>
    </cfRule>
    <cfRule type="cellIs" dxfId="1889" priority="452" operator="equal">
      <formula>"GRAVE"</formula>
    </cfRule>
  </conditionalFormatting>
  <conditionalFormatting sqref="AV401">
    <cfRule type="cellIs" dxfId="1888" priority="447" operator="equal">
      <formula>"LEVE"</formula>
    </cfRule>
    <cfRule type="cellIs" dxfId="1887" priority="448" operator="equal">
      <formula>"MODERADO"</formula>
    </cfRule>
    <cfRule type="cellIs" dxfId="1886" priority="449" operator="equal">
      <formula>"GRAVE"</formula>
    </cfRule>
  </conditionalFormatting>
  <conditionalFormatting sqref="AV404 AV407">
    <cfRule type="cellIs" dxfId="1885" priority="444" operator="equal">
      <formula>"LEVE"</formula>
    </cfRule>
    <cfRule type="cellIs" dxfId="1884" priority="445" operator="equal">
      <formula>"MODERADO"</formula>
    </cfRule>
    <cfRule type="cellIs" dxfId="1883" priority="446" operator="equal">
      <formula>"GRAVE"</formula>
    </cfRule>
  </conditionalFormatting>
  <conditionalFormatting sqref="AV410">
    <cfRule type="cellIs" dxfId="1882" priority="453" operator="equal">
      <formula>"LEVE"</formula>
    </cfRule>
    <cfRule type="cellIs" dxfId="1881" priority="454" operator="equal">
      <formula>"MODERADO"</formula>
    </cfRule>
    <cfRule type="cellIs" dxfId="1880" priority="455" operator="equal">
      <formula>"GRAVE"</formula>
    </cfRule>
  </conditionalFormatting>
  <conditionalFormatting sqref="AX402:AX403">
    <cfRule type="expression" dxfId="1879" priority="441">
      <formula>AW402="ASUMIR"</formula>
    </cfRule>
  </conditionalFormatting>
  <conditionalFormatting sqref="AY402:AY403">
    <cfRule type="expression" dxfId="1878" priority="440">
      <formula>AW402="ASUMIR"</formula>
    </cfRule>
  </conditionalFormatting>
  <conditionalFormatting sqref="AX402:AY403">
    <cfRule type="expression" dxfId="1877" priority="439">
      <formula>$S402="No_existen"</formula>
    </cfRule>
  </conditionalFormatting>
  <conditionalFormatting sqref="AX401">
    <cfRule type="expression" dxfId="1876" priority="438">
      <formula>AW401="ASUMIR"</formula>
    </cfRule>
  </conditionalFormatting>
  <conditionalFormatting sqref="AY401">
    <cfRule type="expression" dxfId="1875" priority="437">
      <formula>AW401="ASUMIR"</formula>
    </cfRule>
  </conditionalFormatting>
  <conditionalFormatting sqref="AX404">
    <cfRule type="expression" dxfId="1874" priority="436">
      <formula>AW404="ASUMIR"</formula>
    </cfRule>
  </conditionalFormatting>
  <conditionalFormatting sqref="AY404">
    <cfRule type="expression" dxfId="1873" priority="435">
      <formula>AW404="ASUMIR"</formula>
    </cfRule>
  </conditionalFormatting>
  <conditionalFormatting sqref="G413:G433">
    <cfRule type="expression" dxfId="1872" priority="433">
      <formula>$G413="N/A"</formula>
    </cfRule>
  </conditionalFormatting>
  <conditionalFormatting sqref="H413:H421 H424:H433">
    <cfRule type="expression" dxfId="1871" priority="432">
      <formula>$G413="N/A"</formula>
    </cfRule>
  </conditionalFormatting>
  <conditionalFormatting sqref="H422:H423">
    <cfRule type="expression" dxfId="1870" priority="431">
      <formula>$G422="N/A"</formula>
    </cfRule>
  </conditionalFormatting>
  <conditionalFormatting sqref="S413:S433">
    <cfRule type="cellIs" dxfId="1869" priority="430" operator="between">
      <formula>2</formula>
      <formula>3</formula>
    </cfRule>
  </conditionalFormatting>
  <conditionalFormatting sqref="W413">
    <cfRule type="expression" dxfId="1868" priority="429">
      <formula>S413="No_existen"</formula>
    </cfRule>
  </conditionalFormatting>
  <conditionalFormatting sqref="W414">
    <cfRule type="expression" dxfId="1867" priority="428">
      <formula>S414="No_existen"</formula>
    </cfRule>
  </conditionalFormatting>
  <conditionalFormatting sqref="W415">
    <cfRule type="expression" dxfId="1866" priority="427">
      <formula>S415="No_existen"</formula>
    </cfRule>
  </conditionalFormatting>
  <conditionalFormatting sqref="W418">
    <cfRule type="expression" dxfId="1865" priority="426">
      <formula>S418="No_existen"</formula>
    </cfRule>
  </conditionalFormatting>
  <conditionalFormatting sqref="W420">
    <cfRule type="expression" dxfId="1864" priority="425">
      <formula>S420="No_existen"</formula>
    </cfRule>
  </conditionalFormatting>
  <conditionalFormatting sqref="W421">
    <cfRule type="expression" dxfId="1863" priority="424">
      <formula>S421="No_existen"</formula>
    </cfRule>
  </conditionalFormatting>
  <conditionalFormatting sqref="W416">
    <cfRule type="expression" dxfId="1862" priority="423">
      <formula>S416="No_existen"</formula>
    </cfRule>
  </conditionalFormatting>
  <conditionalFormatting sqref="W417">
    <cfRule type="expression" dxfId="1861" priority="422">
      <formula>S417="No_existen"</formula>
    </cfRule>
  </conditionalFormatting>
  <conditionalFormatting sqref="W419">
    <cfRule type="expression" dxfId="1860" priority="421">
      <formula>S419="No_existen"</formula>
    </cfRule>
  </conditionalFormatting>
  <conditionalFormatting sqref="W424">
    <cfRule type="expression" dxfId="1859" priority="420">
      <formula>$P$16="No_existen"</formula>
    </cfRule>
  </conditionalFormatting>
  <conditionalFormatting sqref="W422">
    <cfRule type="expression" dxfId="1858" priority="419">
      <formula>S422="No_existen"</formula>
    </cfRule>
  </conditionalFormatting>
  <conditionalFormatting sqref="W423">
    <cfRule type="expression" dxfId="1857" priority="418">
      <formula>S423="No_existen"</formula>
    </cfRule>
  </conditionalFormatting>
  <conditionalFormatting sqref="W425">
    <cfRule type="expression" dxfId="1856" priority="417">
      <formula>S425="No_existen"</formula>
    </cfRule>
  </conditionalFormatting>
  <conditionalFormatting sqref="W426">
    <cfRule type="expression" dxfId="1855" priority="416">
      <formula>S426="No_existen"</formula>
    </cfRule>
  </conditionalFormatting>
  <conditionalFormatting sqref="W427">
    <cfRule type="expression" dxfId="1854" priority="415">
      <formula>S427="No_existen"</formula>
    </cfRule>
  </conditionalFormatting>
  <conditionalFormatting sqref="W428">
    <cfRule type="expression" dxfId="1853" priority="414">
      <formula>S428="No_existen"</formula>
    </cfRule>
  </conditionalFormatting>
  <conditionalFormatting sqref="W429:W430">
    <cfRule type="expression" dxfId="1852" priority="413">
      <formula>S429="No_existen"</formula>
    </cfRule>
  </conditionalFormatting>
  <conditionalFormatting sqref="W431">
    <cfRule type="expression" dxfId="1851" priority="412">
      <formula>S431="No_existen"</formula>
    </cfRule>
  </conditionalFormatting>
  <conditionalFormatting sqref="W432">
    <cfRule type="expression" dxfId="1850" priority="411">
      <formula>S432="No_existen"</formula>
    </cfRule>
  </conditionalFormatting>
  <conditionalFormatting sqref="W433">
    <cfRule type="expression" dxfId="1849" priority="410">
      <formula>S433="No_existen"</formula>
    </cfRule>
  </conditionalFormatting>
  <conditionalFormatting sqref="AG413">
    <cfRule type="expression" dxfId="1848" priority="409">
      <formula>$P$11="No_existen"</formula>
    </cfRule>
  </conditionalFormatting>
  <conditionalFormatting sqref="AG420">
    <cfRule type="expression" dxfId="1847" priority="408">
      <formula>S420="No_existen"</formula>
    </cfRule>
  </conditionalFormatting>
  <conditionalFormatting sqref="AG421">
    <cfRule type="expression" dxfId="1846" priority="407">
      <formula>S421="No_existen"</formula>
    </cfRule>
  </conditionalFormatting>
  <conditionalFormatting sqref="AG424">
    <cfRule type="expression" dxfId="1845" priority="403">
      <formula>AF424="No asignado"</formula>
    </cfRule>
    <cfRule type="expression" dxfId="1844" priority="406">
      <formula>S424="No_existen"</formula>
    </cfRule>
  </conditionalFormatting>
  <conditionalFormatting sqref="AG420:AG421">
    <cfRule type="expression" dxfId="1843" priority="404">
      <formula>AF420="No asignado"</formula>
    </cfRule>
  </conditionalFormatting>
  <conditionalFormatting sqref="AG413:AG415 AG424 AG420:AG421">
    <cfRule type="expression" dxfId="1842" priority="405">
      <formula>AF413="No asignado"</formula>
    </cfRule>
  </conditionalFormatting>
  <conditionalFormatting sqref="AG414">
    <cfRule type="expression" dxfId="1841" priority="402">
      <formula>$P$12="No_existen"</formula>
    </cfRule>
  </conditionalFormatting>
  <conditionalFormatting sqref="AG415">
    <cfRule type="expression" dxfId="1840" priority="401">
      <formula>$P$13="No_existen"</formula>
    </cfRule>
  </conditionalFormatting>
  <conditionalFormatting sqref="AG414">
    <cfRule type="expression" dxfId="1839" priority="400">
      <formula>$P$11="No_existen"</formula>
    </cfRule>
  </conditionalFormatting>
  <conditionalFormatting sqref="AG415">
    <cfRule type="expression" dxfId="1838" priority="399">
      <formula>$P$11="No_existen"</formula>
    </cfRule>
  </conditionalFormatting>
  <conditionalFormatting sqref="AG416">
    <cfRule type="expression" dxfId="1837" priority="398">
      <formula>S416="No_existen"</formula>
    </cfRule>
  </conditionalFormatting>
  <conditionalFormatting sqref="AG417:AG418">
    <cfRule type="expression" dxfId="1836" priority="397">
      <formula>S417="No_existen"</formula>
    </cfRule>
  </conditionalFormatting>
  <conditionalFormatting sqref="AG418">
    <cfRule type="expression" dxfId="1835" priority="396">
      <formula>S418="No_existen"</formula>
    </cfRule>
  </conditionalFormatting>
  <conditionalFormatting sqref="AG416:AG418">
    <cfRule type="expression" dxfId="1834" priority="394">
      <formula>AF416="No asignado"</formula>
    </cfRule>
  </conditionalFormatting>
  <conditionalFormatting sqref="AG416:AG418">
    <cfRule type="expression" dxfId="1833" priority="395">
      <formula>AF416="No asignado"</formula>
    </cfRule>
  </conditionalFormatting>
  <conditionalFormatting sqref="AG417">
    <cfRule type="expression" dxfId="1832" priority="393">
      <formula>S417="No_existen"</formula>
    </cfRule>
  </conditionalFormatting>
  <conditionalFormatting sqref="AG417">
    <cfRule type="expression" dxfId="1831" priority="392">
      <formula>AF417="No asignado"</formula>
    </cfRule>
  </conditionalFormatting>
  <conditionalFormatting sqref="AG417">
    <cfRule type="expression" dxfId="1830" priority="391">
      <formula>S417="No_existen"</formula>
    </cfRule>
  </conditionalFormatting>
  <conditionalFormatting sqref="AG417">
    <cfRule type="expression" dxfId="1829" priority="390">
      <formula>AF417="No asignado"</formula>
    </cfRule>
  </conditionalFormatting>
  <conditionalFormatting sqref="AG425">
    <cfRule type="expression" dxfId="1828" priority="389">
      <formula>$P$11="No_existen"</formula>
    </cfRule>
  </conditionalFormatting>
  <conditionalFormatting sqref="AG425 AG427">
    <cfRule type="expression" dxfId="1827" priority="388">
      <formula>AF425="No asignado"</formula>
    </cfRule>
  </conditionalFormatting>
  <conditionalFormatting sqref="AG427">
    <cfRule type="expression" dxfId="1826" priority="387">
      <formula>$P$13="No_existen"</formula>
    </cfRule>
  </conditionalFormatting>
  <conditionalFormatting sqref="AG430">
    <cfRule type="expression" dxfId="1825" priority="386">
      <formula>AF430="No asignado"</formula>
    </cfRule>
  </conditionalFormatting>
  <conditionalFormatting sqref="AG430">
    <cfRule type="expression" dxfId="1824" priority="385">
      <formula>$P$12="No_existen"</formula>
    </cfRule>
  </conditionalFormatting>
  <conditionalFormatting sqref="AG430">
    <cfRule type="expression" dxfId="1823" priority="384">
      <formula>$P$13="No_existen"</formula>
    </cfRule>
  </conditionalFormatting>
  <conditionalFormatting sqref="AG430">
    <cfRule type="expression" dxfId="1822" priority="383">
      <formula>$P$11="No_existen"</formula>
    </cfRule>
  </conditionalFormatting>
  <conditionalFormatting sqref="AG430">
    <cfRule type="expression" dxfId="1821" priority="382">
      <formula>S430="No_existen"</formula>
    </cfRule>
  </conditionalFormatting>
  <conditionalFormatting sqref="AG430">
    <cfRule type="expression" dxfId="1820" priority="381">
      <formula>AF430="No asignado"</formula>
    </cfRule>
  </conditionalFormatting>
  <conditionalFormatting sqref="AG419">
    <cfRule type="expression" dxfId="1819" priority="380">
      <formula>$P$11="No_existen"</formula>
    </cfRule>
  </conditionalFormatting>
  <conditionalFormatting sqref="AG419">
    <cfRule type="expression" dxfId="1818" priority="379">
      <formula>AF419="No asignado"</formula>
    </cfRule>
  </conditionalFormatting>
  <conditionalFormatting sqref="AG419">
    <cfRule type="expression" dxfId="1817" priority="378">
      <formula>S419="No_existen"</formula>
    </cfRule>
  </conditionalFormatting>
  <conditionalFormatting sqref="AG419">
    <cfRule type="expression" dxfId="1816" priority="377">
      <formula>AF419="No asignado"</formula>
    </cfRule>
  </conditionalFormatting>
  <conditionalFormatting sqref="AG422">
    <cfRule type="expression" dxfId="1815" priority="376">
      <formula>S422="No_existen"</formula>
    </cfRule>
  </conditionalFormatting>
  <conditionalFormatting sqref="AG423">
    <cfRule type="expression" dxfId="1814" priority="375">
      <formula>S423="No_existen"</formula>
    </cfRule>
  </conditionalFormatting>
  <conditionalFormatting sqref="AG422:AG423">
    <cfRule type="expression" dxfId="1813" priority="373">
      <formula>AF422="No asignado"</formula>
    </cfRule>
  </conditionalFormatting>
  <conditionalFormatting sqref="AG422:AG423">
    <cfRule type="expression" dxfId="1812" priority="374">
      <formula>AF422="No asignado"</formula>
    </cfRule>
  </conditionalFormatting>
  <conditionalFormatting sqref="AG423">
    <cfRule type="expression" dxfId="1811" priority="372">
      <formula>S423="No_existen"</formula>
    </cfRule>
  </conditionalFormatting>
  <conditionalFormatting sqref="AG426">
    <cfRule type="expression" dxfId="1810" priority="371">
      <formula>S426="No_existen"</formula>
    </cfRule>
  </conditionalFormatting>
  <conditionalFormatting sqref="AG426">
    <cfRule type="expression" dxfId="1809" priority="369">
      <formula>AF426="No asignado"</formula>
    </cfRule>
  </conditionalFormatting>
  <conditionalFormatting sqref="AG426">
    <cfRule type="expression" dxfId="1808" priority="370">
      <formula>AF426="No asignado"</formula>
    </cfRule>
  </conditionalFormatting>
  <conditionalFormatting sqref="AG426">
    <cfRule type="expression" dxfId="1807" priority="368">
      <formula>S426="No_existen"</formula>
    </cfRule>
  </conditionalFormatting>
  <conditionalFormatting sqref="AG428:AG429">
    <cfRule type="expression" dxfId="1806" priority="365">
      <formula>AF428="No asignado"</formula>
    </cfRule>
  </conditionalFormatting>
  <conditionalFormatting sqref="AG428:AG429">
    <cfRule type="expression" dxfId="1805" priority="364">
      <formula>$P$11="No_existen"</formula>
    </cfRule>
  </conditionalFormatting>
  <conditionalFormatting sqref="AG428:AG429">
    <cfRule type="expression" dxfId="1804" priority="366">
      <formula>S428="No_existen"</formula>
    </cfRule>
  </conditionalFormatting>
  <conditionalFormatting sqref="AG429">
    <cfRule type="expression" dxfId="1803" priority="367">
      <formula>$P$12="No_existen"</formula>
    </cfRule>
  </conditionalFormatting>
  <conditionalFormatting sqref="AG431:AG433">
    <cfRule type="expression" dxfId="1802" priority="361">
      <formula>AF431="No asignado"</formula>
    </cfRule>
  </conditionalFormatting>
  <conditionalFormatting sqref="AG431:AG433">
    <cfRule type="expression" dxfId="1801" priority="360">
      <formula>$P$11="No_existen"</formula>
    </cfRule>
  </conditionalFormatting>
  <conditionalFormatting sqref="AG431:AG433">
    <cfRule type="expression" dxfId="1800" priority="362">
      <formula>S431="No_existen"</formula>
    </cfRule>
  </conditionalFormatting>
  <conditionalFormatting sqref="AG431:AG433">
    <cfRule type="expression" dxfId="1799" priority="363">
      <formula>$P$12="No_existen"</formula>
    </cfRule>
  </conditionalFormatting>
  <conditionalFormatting sqref="AU413:AV413">
    <cfRule type="cellIs" dxfId="1798" priority="357" operator="equal">
      <formula>"LEVE"</formula>
    </cfRule>
    <cfRule type="cellIs" dxfId="1797" priority="358" operator="equal">
      <formula>"MODERADO"</formula>
    </cfRule>
    <cfRule type="cellIs" dxfId="1796" priority="359" operator="equal">
      <formula>"GRAVE"</formula>
    </cfRule>
  </conditionalFormatting>
  <conditionalFormatting sqref="AV416">
    <cfRule type="cellIs" dxfId="1795" priority="354" operator="equal">
      <formula>"LEVE"</formula>
    </cfRule>
    <cfRule type="cellIs" dxfId="1794" priority="355" operator="equal">
      <formula>"MODERADO"</formula>
    </cfRule>
    <cfRule type="cellIs" dxfId="1793" priority="356" operator="equal">
      <formula>"GRAVE"</formula>
    </cfRule>
  </conditionalFormatting>
  <conditionalFormatting sqref="AU416">
    <cfRule type="cellIs" dxfId="1792" priority="351" operator="equal">
      <formula>"LEVE"</formula>
    </cfRule>
    <cfRule type="cellIs" dxfId="1791" priority="352" operator="equal">
      <formula>"MODERADO"</formula>
    </cfRule>
    <cfRule type="cellIs" dxfId="1790" priority="353" operator="equal">
      <formula>"GRAVE"</formula>
    </cfRule>
  </conditionalFormatting>
  <conditionalFormatting sqref="AU419:AV419">
    <cfRule type="cellIs" dxfId="1789" priority="348" operator="equal">
      <formula>"LEVE"</formula>
    </cfRule>
    <cfRule type="cellIs" dxfId="1788" priority="349" operator="equal">
      <formula>"MODERADO"</formula>
    </cfRule>
    <cfRule type="cellIs" dxfId="1787" priority="350" operator="equal">
      <formula>"GRAVE"</formula>
    </cfRule>
  </conditionalFormatting>
  <conditionalFormatting sqref="AU422:AV422">
    <cfRule type="cellIs" dxfId="1786" priority="345" operator="equal">
      <formula>"LEVE"</formula>
    </cfRule>
    <cfRule type="cellIs" dxfId="1785" priority="346" operator="equal">
      <formula>"MODERADO"</formula>
    </cfRule>
    <cfRule type="cellIs" dxfId="1784" priority="347" operator="equal">
      <formula>"GRAVE"</formula>
    </cfRule>
  </conditionalFormatting>
  <conditionalFormatting sqref="AU425:AV425">
    <cfRule type="cellIs" dxfId="1783" priority="342" operator="equal">
      <formula>"LEVE"</formula>
    </cfRule>
    <cfRule type="cellIs" dxfId="1782" priority="343" operator="equal">
      <formula>"MODERADO"</formula>
    </cfRule>
    <cfRule type="cellIs" dxfId="1781" priority="344" operator="equal">
      <formula>"GRAVE"</formula>
    </cfRule>
  </conditionalFormatting>
  <conditionalFormatting sqref="AU431:AV431">
    <cfRule type="cellIs" dxfId="1780" priority="339" operator="equal">
      <formula>"LEVE"</formula>
    </cfRule>
    <cfRule type="cellIs" dxfId="1779" priority="340" operator="equal">
      <formula>"MODERADO"</formula>
    </cfRule>
    <cfRule type="cellIs" dxfId="1778" priority="341" operator="equal">
      <formula>"GRAVE"</formula>
    </cfRule>
  </conditionalFormatting>
  <conditionalFormatting sqref="AU428:AV428">
    <cfRule type="cellIs" dxfId="1777" priority="336" operator="equal">
      <formula>"LEVE"</formula>
    </cfRule>
    <cfRule type="cellIs" dxfId="1776" priority="337" operator="equal">
      <formula>"MODERADO"</formula>
    </cfRule>
    <cfRule type="cellIs" dxfId="1775" priority="338" operator="equal">
      <formula>"GRAVE"</formula>
    </cfRule>
  </conditionalFormatting>
  <conditionalFormatting sqref="AX416">
    <cfRule type="expression" dxfId="1774" priority="335">
      <formula>AW416="ASUMIR"</formula>
    </cfRule>
  </conditionalFormatting>
  <conditionalFormatting sqref="AY416:AY417">
    <cfRule type="expression" dxfId="1773" priority="334">
      <formula>AW416="ASUMIR"</formula>
    </cfRule>
  </conditionalFormatting>
  <conditionalFormatting sqref="AX417">
    <cfRule type="expression" dxfId="1772" priority="333">
      <formula>AT417="No_existen"</formula>
    </cfRule>
  </conditionalFormatting>
  <conditionalFormatting sqref="AZ419">
    <cfRule type="expression" dxfId="1771" priority="332">
      <formula>AX419="ASUMIR"</formula>
    </cfRule>
  </conditionalFormatting>
  <conditionalFormatting sqref="BA419">
    <cfRule type="expression" dxfId="1770" priority="330">
      <formula>AW419&lt;&gt;"COMPARTIR"</formula>
    </cfRule>
    <cfRule type="expression" dxfId="1769" priority="331">
      <formula>AW419="ASUMIR"</formula>
    </cfRule>
  </conditionalFormatting>
  <conditionalFormatting sqref="AZ420">
    <cfRule type="expression" dxfId="1768" priority="329">
      <formula>AX420="ASUMIR"</formula>
    </cfRule>
  </conditionalFormatting>
  <conditionalFormatting sqref="BA420">
    <cfRule type="expression" dxfId="1767" priority="327">
      <formula>AW420&lt;&gt;"COMPARTIR"</formula>
    </cfRule>
    <cfRule type="expression" dxfId="1766" priority="328">
      <formula>AW420="ASUMIR"</formula>
    </cfRule>
  </conditionalFormatting>
  <conditionalFormatting sqref="AX419">
    <cfRule type="expression" dxfId="1765" priority="326">
      <formula>AW419="ASUMIR"</formula>
    </cfRule>
  </conditionalFormatting>
  <conditionalFormatting sqref="AY419">
    <cfRule type="expression" dxfId="1764" priority="325">
      <formula>AW419="ASUMIR"</formula>
    </cfRule>
  </conditionalFormatting>
  <conditionalFormatting sqref="AX420">
    <cfRule type="expression" dxfId="1763" priority="324">
      <formula>AW420="ASUMIR"</formula>
    </cfRule>
  </conditionalFormatting>
  <conditionalFormatting sqref="AY420">
    <cfRule type="expression" dxfId="1762" priority="323">
      <formula>AW420="ASUMIR"</formula>
    </cfRule>
  </conditionalFormatting>
  <conditionalFormatting sqref="AX421">
    <cfRule type="expression" dxfId="1761" priority="322">
      <formula>AW421="ASUMIR"</formula>
    </cfRule>
  </conditionalFormatting>
  <conditionalFormatting sqref="AY421">
    <cfRule type="expression" dxfId="1760" priority="321">
      <formula>AW421="ASUMIR"</formula>
    </cfRule>
  </conditionalFormatting>
  <conditionalFormatting sqref="AX422">
    <cfRule type="expression" dxfId="1759" priority="320">
      <formula>AW422="ASUMIR"</formula>
    </cfRule>
  </conditionalFormatting>
  <conditionalFormatting sqref="AY422">
    <cfRule type="expression" dxfId="1758" priority="319">
      <formula>AW422="ASUMIR"</formula>
    </cfRule>
  </conditionalFormatting>
  <conditionalFormatting sqref="AX430:AY430">
    <cfRule type="expression" dxfId="1757" priority="313">
      <formula>$S430="No_existen"</formula>
    </cfRule>
  </conditionalFormatting>
  <conditionalFormatting sqref="AX428">
    <cfRule type="expression" dxfId="1756" priority="312">
      <formula>AW428="ASUMIR"</formula>
    </cfRule>
  </conditionalFormatting>
  <conditionalFormatting sqref="AY428:AY430">
    <cfRule type="expression" dxfId="1755" priority="311">
      <formula>AW428="ASUMIR"</formula>
    </cfRule>
  </conditionalFormatting>
  <conditionalFormatting sqref="AX430">
    <cfRule type="expression" dxfId="1754" priority="314">
      <formula>AW429="ASUMIR"</formula>
    </cfRule>
  </conditionalFormatting>
  <conditionalFormatting sqref="AX429">
    <cfRule type="expression" dxfId="1753" priority="315">
      <formula>$S430="No_existen"</formula>
    </cfRule>
  </conditionalFormatting>
  <conditionalFormatting sqref="AX429">
    <cfRule type="expression" dxfId="1752" priority="316">
      <formula>AX430="ASUMIR"</formula>
    </cfRule>
  </conditionalFormatting>
  <conditionalFormatting sqref="H434:H435">
    <cfRule type="expression" dxfId="1751" priority="310">
      <formula>$G434="N/A"</formula>
    </cfRule>
  </conditionalFormatting>
  <conditionalFormatting sqref="S434:S436">
    <cfRule type="cellIs" dxfId="1750" priority="309" operator="between">
      <formula>2</formula>
      <formula>3</formula>
    </cfRule>
  </conditionalFormatting>
  <conditionalFormatting sqref="W434">
    <cfRule type="expression" dxfId="1749" priority="308">
      <formula>S434="No_existen"</formula>
    </cfRule>
  </conditionalFormatting>
  <conditionalFormatting sqref="W435">
    <cfRule type="expression" dxfId="1748" priority="307">
      <formula>S435="No_existen"</formula>
    </cfRule>
  </conditionalFormatting>
  <conditionalFormatting sqref="W436">
    <cfRule type="expression" dxfId="1747" priority="306">
      <formula>S436="No_existen"</formula>
    </cfRule>
  </conditionalFormatting>
  <conditionalFormatting sqref="AG434">
    <cfRule type="expression" dxfId="1746" priority="305">
      <formula>$S$11="No_existen"</formula>
    </cfRule>
  </conditionalFormatting>
  <conditionalFormatting sqref="AG434:AG436">
    <cfRule type="expression" dxfId="1745" priority="304">
      <formula>AF434="No asignado"</formula>
    </cfRule>
  </conditionalFormatting>
  <conditionalFormatting sqref="AG435">
    <cfRule type="expression" dxfId="1744" priority="303">
      <formula>$S$12="No_existen"</formula>
    </cfRule>
  </conditionalFormatting>
  <conditionalFormatting sqref="AG436">
    <cfRule type="expression" dxfId="1743" priority="302">
      <formula>$S$13="No_existen"</formula>
    </cfRule>
  </conditionalFormatting>
  <conditionalFormatting sqref="AV434">
    <cfRule type="cellIs" dxfId="1742" priority="299" operator="equal">
      <formula>"LEVE"</formula>
    </cfRule>
    <cfRule type="cellIs" dxfId="1741" priority="300" operator="equal">
      <formula>"MODERADO"</formula>
    </cfRule>
    <cfRule type="cellIs" dxfId="1740" priority="301" operator="equal">
      <formula>"GRAVE"</formula>
    </cfRule>
  </conditionalFormatting>
  <conditionalFormatting sqref="AU434">
    <cfRule type="cellIs" dxfId="1739" priority="296" operator="equal">
      <formula>"LEVE"</formula>
    </cfRule>
    <cfRule type="cellIs" dxfId="1738" priority="297" operator="equal">
      <formula>"MODERADO"</formula>
    </cfRule>
    <cfRule type="cellIs" dxfId="1737" priority="298" operator="equal">
      <formula>"GRAVE"</formula>
    </cfRule>
  </conditionalFormatting>
  <conditionalFormatting sqref="H437:H450">
    <cfRule type="expression" dxfId="1736" priority="295">
      <formula>$G437="N/A"</formula>
    </cfRule>
  </conditionalFormatting>
  <conditionalFormatting sqref="S437:S451">
    <cfRule type="cellIs" dxfId="1735" priority="294" operator="between">
      <formula>2</formula>
      <formula>3</formula>
    </cfRule>
  </conditionalFormatting>
  <conditionalFormatting sqref="W437:W449">
    <cfRule type="expression" dxfId="1734" priority="293">
      <formula>S437="No_existen"</formula>
    </cfRule>
  </conditionalFormatting>
  <conditionalFormatting sqref="W450:W451">
    <cfRule type="expression" dxfId="1733" priority="292">
      <formula>S451="No_existen"</formula>
    </cfRule>
  </conditionalFormatting>
  <conditionalFormatting sqref="AB442:AB443">
    <cfRule type="expression" dxfId="1732" priority="289">
      <formula>AA442="Semiautomatico"</formula>
    </cfRule>
    <cfRule type="expression" dxfId="1731" priority="290">
      <formula>AA442="Manual"</formula>
    </cfRule>
    <cfRule type="expression" dxfId="1730" priority="291">
      <formula>S442="No_existen"</formula>
    </cfRule>
  </conditionalFormatting>
  <conditionalFormatting sqref="AB439">
    <cfRule type="expression" dxfId="1729" priority="286">
      <formula>AA439="Semiautomatico"</formula>
    </cfRule>
    <cfRule type="expression" dxfId="1728" priority="287">
      <formula>AA439="Manual"</formula>
    </cfRule>
    <cfRule type="expression" dxfId="1727" priority="288">
      <formula>S439="No_existen"</formula>
    </cfRule>
  </conditionalFormatting>
  <conditionalFormatting sqref="AB437">
    <cfRule type="expression" dxfId="1726" priority="283">
      <formula>AA437="Semiautomatico"</formula>
    </cfRule>
    <cfRule type="expression" dxfId="1725" priority="284">
      <formula>AA437="Manual"</formula>
    </cfRule>
    <cfRule type="expression" dxfId="1724" priority="285">
      <formula>S437="No_existen"</formula>
    </cfRule>
  </conditionalFormatting>
  <conditionalFormatting sqref="AG437">
    <cfRule type="expression" dxfId="1723" priority="282">
      <formula>$P$11="No_existen"</formula>
    </cfRule>
  </conditionalFormatting>
  <conditionalFormatting sqref="AG437:AG451">
    <cfRule type="expression" dxfId="1722" priority="278">
      <formula>AF437="No asignado"</formula>
    </cfRule>
  </conditionalFormatting>
  <conditionalFormatting sqref="AG438">
    <cfRule type="expression" dxfId="1721" priority="281">
      <formula>$P$12="No_existen"</formula>
    </cfRule>
  </conditionalFormatting>
  <conditionalFormatting sqref="AG439">
    <cfRule type="expression" dxfId="1720" priority="280">
      <formula>$P$13="No_existen"</formula>
    </cfRule>
  </conditionalFormatting>
  <conditionalFormatting sqref="AG440:AG451">
    <cfRule type="expression" dxfId="1719" priority="279">
      <formula>S440="No_existen"</formula>
    </cfRule>
  </conditionalFormatting>
  <conditionalFormatting sqref="AU437:AV451">
    <cfRule type="cellIs" dxfId="1718" priority="275" operator="equal">
      <formula>"LEVE"</formula>
    </cfRule>
    <cfRule type="cellIs" dxfId="1717" priority="276" operator="equal">
      <formula>"MODERADO"</formula>
    </cfRule>
    <cfRule type="cellIs" dxfId="1716" priority="277" operator="equal">
      <formula>"GRAVE"</formula>
    </cfRule>
  </conditionalFormatting>
  <conditionalFormatting sqref="H457:H472">
    <cfRule type="expression" dxfId="1715" priority="274">
      <formula>$G457="N/A"</formula>
    </cfRule>
  </conditionalFormatting>
  <conditionalFormatting sqref="I457">
    <cfRule type="expression" dxfId="1714" priority="273">
      <formula>$G457="N/A"</formula>
    </cfRule>
  </conditionalFormatting>
  <conditionalFormatting sqref="S452:S471">
    <cfRule type="cellIs" dxfId="1713" priority="272" operator="between">
      <formula>2</formula>
      <formula>3</formula>
    </cfRule>
  </conditionalFormatting>
  <conditionalFormatting sqref="W457">
    <cfRule type="expression" dxfId="1712" priority="271">
      <formula>S457="No_existen"</formula>
    </cfRule>
  </conditionalFormatting>
  <conditionalFormatting sqref="W455">
    <cfRule type="expression" dxfId="1711" priority="270">
      <formula>S455="No_existen"</formula>
    </cfRule>
  </conditionalFormatting>
  <conditionalFormatting sqref="W456">
    <cfRule type="expression" dxfId="1710" priority="269">
      <formula>S456="No_existen"</formula>
    </cfRule>
  </conditionalFormatting>
  <conditionalFormatting sqref="W452">
    <cfRule type="expression" dxfId="1709" priority="268">
      <formula>S452="No_existen"</formula>
    </cfRule>
  </conditionalFormatting>
  <conditionalFormatting sqref="W453">
    <cfRule type="expression" dxfId="1708" priority="267">
      <formula>S453="No_existen"</formula>
    </cfRule>
  </conditionalFormatting>
  <conditionalFormatting sqref="W454">
    <cfRule type="expression" dxfId="1707" priority="266">
      <formula>S454="No_existen"</formula>
    </cfRule>
  </conditionalFormatting>
  <conditionalFormatting sqref="W458">
    <cfRule type="expression" dxfId="1706" priority="265">
      <formula>S458="No_existen"</formula>
    </cfRule>
  </conditionalFormatting>
  <conditionalFormatting sqref="W459">
    <cfRule type="expression" dxfId="1705" priority="264">
      <formula>S459="No_existen"</formula>
    </cfRule>
  </conditionalFormatting>
  <conditionalFormatting sqref="W460">
    <cfRule type="expression" dxfId="1704" priority="263">
      <formula>S460="No_existen"</formula>
    </cfRule>
  </conditionalFormatting>
  <conditionalFormatting sqref="W461">
    <cfRule type="expression" dxfId="1703" priority="262">
      <formula>S461="No_existen"</formula>
    </cfRule>
  </conditionalFormatting>
  <conditionalFormatting sqref="W462">
    <cfRule type="expression" dxfId="1702" priority="261">
      <formula>S462="No_existen"</formula>
    </cfRule>
  </conditionalFormatting>
  <conditionalFormatting sqref="W463">
    <cfRule type="expression" dxfId="1701" priority="260">
      <formula>S463="No_existen"</formula>
    </cfRule>
  </conditionalFormatting>
  <conditionalFormatting sqref="W464">
    <cfRule type="expression" dxfId="1700" priority="259">
      <formula>S464="No_existen"</formula>
    </cfRule>
  </conditionalFormatting>
  <conditionalFormatting sqref="W465">
    <cfRule type="expression" dxfId="1699" priority="258">
      <formula>S465="No_existen"</formula>
    </cfRule>
  </conditionalFormatting>
  <conditionalFormatting sqref="W466">
    <cfRule type="expression" dxfId="1698" priority="257">
      <formula>S466="No_existen"</formula>
    </cfRule>
  </conditionalFormatting>
  <conditionalFormatting sqref="W467">
    <cfRule type="expression" dxfId="1697" priority="256">
      <formula>S467="No_existen"</formula>
    </cfRule>
  </conditionalFormatting>
  <conditionalFormatting sqref="W468">
    <cfRule type="expression" dxfId="1696" priority="255">
      <formula>S468="No_existen"</formula>
    </cfRule>
  </conditionalFormatting>
  <conditionalFormatting sqref="W469">
    <cfRule type="expression" dxfId="1695" priority="254">
      <formula>S469="No_existen"</formula>
    </cfRule>
  </conditionalFormatting>
  <conditionalFormatting sqref="W470">
    <cfRule type="expression" dxfId="1694" priority="253">
      <formula>S470="No_existen"</formula>
    </cfRule>
  </conditionalFormatting>
  <conditionalFormatting sqref="W471">
    <cfRule type="expression" dxfId="1693" priority="252">
      <formula>S471="No_existen"</formula>
    </cfRule>
  </conditionalFormatting>
  <conditionalFormatting sqref="AG457">
    <cfRule type="expression" dxfId="1692" priority="251">
      <formula>S457="No_existen"</formula>
    </cfRule>
  </conditionalFormatting>
  <conditionalFormatting sqref="AG457">
    <cfRule type="expression" dxfId="1691" priority="249">
      <formula>AF457="No asignado"</formula>
    </cfRule>
  </conditionalFormatting>
  <conditionalFormatting sqref="AG457">
    <cfRule type="expression" dxfId="1690" priority="250">
      <formula>AF457="No asignado"</formula>
    </cfRule>
  </conditionalFormatting>
  <conditionalFormatting sqref="AG452">
    <cfRule type="expression" dxfId="1689" priority="248">
      <formula>S452="No_existen"</formula>
    </cfRule>
  </conditionalFormatting>
  <conditionalFormatting sqref="AG453">
    <cfRule type="expression" dxfId="1688" priority="247">
      <formula>S453="No_existen"</formula>
    </cfRule>
  </conditionalFormatting>
  <conditionalFormatting sqref="AG454">
    <cfRule type="expression" dxfId="1687" priority="246">
      <formula>S454="No_existen"</formula>
    </cfRule>
  </conditionalFormatting>
  <conditionalFormatting sqref="AG452:AG454">
    <cfRule type="expression" dxfId="1686" priority="245">
      <formula>AF452="No asignado"</formula>
    </cfRule>
  </conditionalFormatting>
  <conditionalFormatting sqref="AG455">
    <cfRule type="expression" dxfId="1685" priority="244">
      <formula>S455="No_existen"</formula>
    </cfRule>
  </conditionalFormatting>
  <conditionalFormatting sqref="AG455">
    <cfRule type="expression" dxfId="1684" priority="243">
      <formula>AF455="No asignado"</formula>
    </cfRule>
  </conditionalFormatting>
  <conditionalFormatting sqref="AG456">
    <cfRule type="expression" dxfId="1683" priority="242">
      <formula>S456="No_existen"</formula>
    </cfRule>
  </conditionalFormatting>
  <conditionalFormatting sqref="AG456">
    <cfRule type="expression" dxfId="1682" priority="241">
      <formula>AF456="No asignado"</formula>
    </cfRule>
  </conditionalFormatting>
  <conditionalFormatting sqref="AG458">
    <cfRule type="expression" dxfId="1681" priority="240">
      <formula>$P$11="No_existen"</formula>
    </cfRule>
  </conditionalFormatting>
  <conditionalFormatting sqref="AG461">
    <cfRule type="expression" dxfId="1680" priority="239">
      <formula>S461="No_existen"</formula>
    </cfRule>
  </conditionalFormatting>
  <conditionalFormatting sqref="AG462">
    <cfRule type="expression" dxfId="1679" priority="238">
      <formula>S462="No_existen"</formula>
    </cfRule>
  </conditionalFormatting>
  <conditionalFormatting sqref="AG463">
    <cfRule type="expression" dxfId="1678" priority="237">
      <formula>S463="No_existen"</formula>
    </cfRule>
  </conditionalFormatting>
  <conditionalFormatting sqref="AG464">
    <cfRule type="expression" dxfId="1677" priority="236">
      <formula>S464="No_existen"</formula>
    </cfRule>
  </conditionalFormatting>
  <conditionalFormatting sqref="AG465">
    <cfRule type="expression" dxfId="1676" priority="235">
      <formula>S465="No_existen"</formula>
    </cfRule>
  </conditionalFormatting>
  <conditionalFormatting sqref="AG466">
    <cfRule type="expression" dxfId="1675" priority="234">
      <formula>S466="No_existen"</formula>
    </cfRule>
  </conditionalFormatting>
  <conditionalFormatting sqref="AG467:AG469">
    <cfRule type="expression" dxfId="1674" priority="227">
      <formula>AF467="No asignado"</formula>
    </cfRule>
    <cfRule type="expression" dxfId="1673" priority="233">
      <formula>S467="No_existen"</formula>
    </cfRule>
  </conditionalFormatting>
  <conditionalFormatting sqref="AG470">
    <cfRule type="expression" dxfId="1672" priority="232">
      <formula>S470="No_existen"</formula>
    </cfRule>
  </conditionalFormatting>
  <conditionalFormatting sqref="AG471">
    <cfRule type="expression" dxfId="1671" priority="231">
      <formula>S471="No_existen"</formula>
    </cfRule>
  </conditionalFormatting>
  <conditionalFormatting sqref="AG461:AG463">
    <cfRule type="expression" dxfId="1670" priority="229">
      <formula>AF461="No asignado"</formula>
    </cfRule>
  </conditionalFormatting>
  <conditionalFormatting sqref="AG464:AG466">
    <cfRule type="expression" dxfId="1669" priority="228">
      <formula>AF464="No asignado"</formula>
    </cfRule>
  </conditionalFormatting>
  <conditionalFormatting sqref="AG458:AG471">
    <cfRule type="expression" dxfId="1668" priority="230">
      <formula>AF458="No asignado"</formula>
    </cfRule>
  </conditionalFormatting>
  <conditionalFormatting sqref="AG459">
    <cfRule type="expression" dxfId="1667" priority="226">
      <formula>$P$12="No_existen"</formula>
    </cfRule>
  </conditionalFormatting>
  <conditionalFormatting sqref="AG460">
    <cfRule type="expression" dxfId="1666" priority="225">
      <formula>$P$13="No_existen"</formula>
    </cfRule>
  </conditionalFormatting>
  <conditionalFormatting sqref="AG464">
    <cfRule type="expression" dxfId="1665" priority="224">
      <formula>S464="No_existen"</formula>
    </cfRule>
  </conditionalFormatting>
  <conditionalFormatting sqref="AG464">
    <cfRule type="expression" dxfId="1664" priority="223">
      <formula>AF464="No asignado"</formula>
    </cfRule>
  </conditionalFormatting>
  <conditionalFormatting sqref="AG471">
    <cfRule type="expression" dxfId="1663" priority="222">
      <formula>S471="No_existen"</formula>
    </cfRule>
  </conditionalFormatting>
  <conditionalFormatting sqref="AG465">
    <cfRule type="expression" dxfId="1662" priority="221">
      <formula>S465="No_existen"</formula>
    </cfRule>
  </conditionalFormatting>
  <conditionalFormatting sqref="AG465">
    <cfRule type="expression" dxfId="1661" priority="220">
      <formula>S465="No_existen"</formula>
    </cfRule>
  </conditionalFormatting>
  <conditionalFormatting sqref="AG465">
    <cfRule type="expression" dxfId="1660" priority="219">
      <formula>AF465="No asignado"</formula>
    </cfRule>
  </conditionalFormatting>
  <conditionalFormatting sqref="AG462">
    <cfRule type="expression" dxfId="1659" priority="218">
      <formula>S462="No_existen"</formula>
    </cfRule>
  </conditionalFormatting>
  <conditionalFormatting sqref="AU455:AV455">
    <cfRule type="cellIs" dxfId="1658" priority="215" operator="equal">
      <formula>"LEVE"</formula>
    </cfRule>
    <cfRule type="cellIs" dxfId="1657" priority="216" operator="equal">
      <formula>"MODERADO"</formula>
    </cfRule>
    <cfRule type="cellIs" dxfId="1656" priority="217" operator="equal">
      <formula>"GRAVE"</formula>
    </cfRule>
  </conditionalFormatting>
  <conditionalFormatting sqref="AU452:AV452">
    <cfRule type="cellIs" dxfId="1655" priority="212" operator="equal">
      <formula>"LEVE"</formula>
    </cfRule>
    <cfRule type="cellIs" dxfId="1654" priority="213" operator="equal">
      <formula>"MODERADO"</formula>
    </cfRule>
    <cfRule type="cellIs" dxfId="1653" priority="214" operator="equal">
      <formula>"GRAVE"</formula>
    </cfRule>
  </conditionalFormatting>
  <conditionalFormatting sqref="AU470:AV470">
    <cfRule type="cellIs" dxfId="1652" priority="209" operator="equal">
      <formula>"LEVE"</formula>
    </cfRule>
    <cfRule type="cellIs" dxfId="1651" priority="210" operator="equal">
      <formula>"MODERADO"</formula>
    </cfRule>
    <cfRule type="cellIs" dxfId="1650" priority="211" operator="equal">
      <formula>"GRAVE"</formula>
    </cfRule>
  </conditionalFormatting>
  <conditionalFormatting sqref="AU458:AV458">
    <cfRule type="cellIs" dxfId="1649" priority="206" operator="equal">
      <formula>"LEVE"</formula>
    </cfRule>
    <cfRule type="cellIs" dxfId="1648" priority="207" operator="equal">
      <formula>"MODERADO"</formula>
    </cfRule>
    <cfRule type="cellIs" dxfId="1647" priority="208" operator="equal">
      <formula>"GRAVE"</formula>
    </cfRule>
  </conditionalFormatting>
  <conditionalFormatting sqref="AU461:AV461">
    <cfRule type="cellIs" dxfId="1646" priority="203" operator="equal">
      <formula>"LEVE"</formula>
    </cfRule>
    <cfRule type="cellIs" dxfId="1645" priority="204" operator="equal">
      <formula>"MODERADO"</formula>
    </cfRule>
    <cfRule type="cellIs" dxfId="1644" priority="205" operator="equal">
      <formula>"GRAVE"</formula>
    </cfRule>
  </conditionalFormatting>
  <conditionalFormatting sqref="AU464:AV464 AU467:AV467">
    <cfRule type="cellIs" dxfId="1643" priority="200" operator="equal">
      <formula>"LEVE"</formula>
    </cfRule>
    <cfRule type="cellIs" dxfId="1642" priority="201" operator="equal">
      <formula>"MODERADO"</formula>
    </cfRule>
    <cfRule type="cellIs" dxfId="1641" priority="202" operator="equal">
      <formula>"GRAVE"</formula>
    </cfRule>
  </conditionalFormatting>
  <conditionalFormatting sqref="BA452">
    <cfRule type="expression" dxfId="1640" priority="198">
      <formula>AW452&lt;&gt;"COMPARTIR"</formula>
    </cfRule>
    <cfRule type="expression" dxfId="1639" priority="199">
      <formula>AW452="ASUMIR"</formula>
    </cfRule>
  </conditionalFormatting>
  <conditionalFormatting sqref="AX452">
    <cfRule type="expression" dxfId="1638" priority="197">
      <formula>AW452="ASUMIR"</formula>
    </cfRule>
  </conditionalFormatting>
  <conditionalFormatting sqref="AZ452">
    <cfRule type="expression" dxfId="1637" priority="196">
      <formula>AX452="ASUMIR"</formula>
    </cfRule>
  </conditionalFormatting>
  <conditionalFormatting sqref="AX452">
    <cfRule type="expression" dxfId="1636" priority="195">
      <formula>$S452="No_existen"</formula>
    </cfRule>
  </conditionalFormatting>
  <conditionalFormatting sqref="AY452">
    <cfRule type="expression" dxfId="1635" priority="194">
      <formula>AW452="ASUMIR"</formula>
    </cfRule>
  </conditionalFormatting>
  <conditionalFormatting sqref="AX453:AX454">
    <cfRule type="expression" dxfId="1634" priority="193">
      <formula>AW453="ASUMIR"</formula>
    </cfRule>
  </conditionalFormatting>
  <conditionalFormatting sqref="AX453:AX454">
    <cfRule type="expression" dxfId="1633" priority="192">
      <formula>$S453="No_existen"</formula>
    </cfRule>
  </conditionalFormatting>
  <conditionalFormatting sqref="AX455:AX456">
    <cfRule type="expression" dxfId="1632" priority="191">
      <formula>AW455="ASUMIR"</formula>
    </cfRule>
  </conditionalFormatting>
  <conditionalFormatting sqref="AY455:AY456">
    <cfRule type="expression" dxfId="1631" priority="190">
      <formula>AW455="ASUMIR"</formula>
    </cfRule>
  </conditionalFormatting>
  <conditionalFormatting sqref="AY454">
    <cfRule type="expression" dxfId="1630" priority="189">
      <formula>AW454="ASUMIR"</formula>
    </cfRule>
  </conditionalFormatting>
  <conditionalFormatting sqref="AY453">
    <cfRule type="expression" dxfId="1629" priority="188">
      <formula>AW453="ASUMIR"</formula>
    </cfRule>
  </conditionalFormatting>
  <conditionalFormatting sqref="BA464:BA465">
    <cfRule type="expression" dxfId="1628" priority="185">
      <formula>AW464&lt;&gt;"COMPARTIR"</formula>
    </cfRule>
    <cfRule type="expression" dxfId="1627" priority="186">
      <formula>AW464="ASUMIR"</formula>
    </cfRule>
  </conditionalFormatting>
  <conditionalFormatting sqref="AX464">
    <cfRule type="expression" dxfId="1626" priority="184">
      <formula>AW464="ASUMIR"</formula>
    </cfRule>
  </conditionalFormatting>
  <conditionalFormatting sqref="AY464:AZ464 AZ465">
    <cfRule type="expression" dxfId="1625" priority="183">
      <formula>AW464="ASUMIR"</formula>
    </cfRule>
  </conditionalFormatting>
  <conditionalFormatting sqref="AX465">
    <cfRule type="expression" dxfId="1624" priority="182">
      <formula>AW465="ASUMIR"</formula>
    </cfRule>
  </conditionalFormatting>
  <conditionalFormatting sqref="AY465">
    <cfRule type="expression" dxfId="1623" priority="181">
      <formula>AW465="ASUMIR"</formula>
    </cfRule>
  </conditionalFormatting>
  <conditionalFormatting sqref="AX470:AX471">
    <cfRule type="expression" dxfId="1622" priority="180">
      <formula>AW470="ASUMIR"</formula>
    </cfRule>
  </conditionalFormatting>
  <conditionalFormatting sqref="AY470">
    <cfRule type="expression" dxfId="1621" priority="179">
      <formula>AW470="ASUMIR"</formula>
    </cfRule>
  </conditionalFormatting>
  <conditionalFormatting sqref="AY471">
    <cfRule type="expression" dxfId="1620" priority="178">
      <formula>AW471="ASUMIR"</formula>
    </cfRule>
  </conditionalFormatting>
  <conditionalFormatting sqref="H473:H480 H482:H490">
    <cfRule type="expression" dxfId="1619" priority="176">
      <formula>$G473="N/A"</formula>
    </cfRule>
  </conditionalFormatting>
  <conditionalFormatting sqref="I488:I490">
    <cfRule type="expression" dxfId="1618" priority="175">
      <formula>$G488="N/A"</formula>
    </cfRule>
  </conditionalFormatting>
  <conditionalFormatting sqref="S473:S490">
    <cfRule type="cellIs" dxfId="1617" priority="174" operator="between">
      <formula>2</formula>
      <formula>3</formula>
    </cfRule>
  </conditionalFormatting>
  <conditionalFormatting sqref="W473:W490">
    <cfRule type="expression" dxfId="1616" priority="173">
      <formula>S473="No_existen"</formula>
    </cfRule>
  </conditionalFormatting>
  <conditionalFormatting sqref="AB486">
    <cfRule type="expression" dxfId="1615" priority="167">
      <formula>AA486="Semiautomatico"</formula>
    </cfRule>
    <cfRule type="expression" dxfId="1614" priority="168">
      <formula>AA486="Manual"</formula>
    </cfRule>
    <cfRule type="expression" dxfId="1613" priority="169">
      <formula>S486="No_existen"</formula>
    </cfRule>
  </conditionalFormatting>
  <conditionalFormatting sqref="AB473">
    <cfRule type="expression" dxfId="1612" priority="164">
      <formula>AA473="Semiautomatico"</formula>
    </cfRule>
    <cfRule type="expression" dxfId="1611" priority="165">
      <formula>AA473="Manual"</formula>
    </cfRule>
    <cfRule type="expression" dxfId="1610" priority="166">
      <formula>S473="No_existen"</formula>
    </cfRule>
  </conditionalFormatting>
  <conditionalFormatting sqref="AG473:AG474">
    <cfRule type="expression" dxfId="1609" priority="161">
      <formula>$P$11="No_existen"</formula>
    </cfRule>
  </conditionalFormatting>
  <conditionalFormatting sqref="AG473:AG490">
    <cfRule type="expression" dxfId="1608" priority="159">
      <formula>AF473="No asignado"</formula>
    </cfRule>
  </conditionalFormatting>
  <conditionalFormatting sqref="AG474">
    <cfRule type="expression" dxfId="1607" priority="163">
      <formula>$P$12="No_existen"</formula>
    </cfRule>
  </conditionalFormatting>
  <conditionalFormatting sqref="AG475">
    <cfRule type="expression" dxfId="1606" priority="162">
      <formula>$P$13="No_existen"</formula>
    </cfRule>
  </conditionalFormatting>
  <conditionalFormatting sqref="AG476:AG490">
    <cfRule type="expression" dxfId="1605" priority="160">
      <formula>S476="No_existen"</formula>
    </cfRule>
  </conditionalFormatting>
  <conditionalFormatting sqref="AU473:AV473">
    <cfRule type="cellIs" dxfId="1604" priority="153" operator="equal">
      <formula>"LEVE"</formula>
    </cfRule>
    <cfRule type="cellIs" dxfId="1603" priority="154" operator="equal">
      <formula>"MODERADO"</formula>
    </cfRule>
    <cfRule type="cellIs" dxfId="1602" priority="155" operator="equal">
      <formula>"GRAVE"</formula>
    </cfRule>
  </conditionalFormatting>
  <conditionalFormatting sqref="AU476:AV476">
    <cfRule type="cellIs" dxfId="1601" priority="150" operator="equal">
      <formula>"LEVE"</formula>
    </cfRule>
    <cfRule type="cellIs" dxfId="1600" priority="151" operator="equal">
      <formula>"MODERADO"</formula>
    </cfRule>
    <cfRule type="cellIs" dxfId="1599" priority="152" operator="equal">
      <formula>"GRAVE"</formula>
    </cfRule>
  </conditionalFormatting>
  <conditionalFormatting sqref="AU479:AV479">
    <cfRule type="cellIs" dxfId="1598" priority="141" operator="equal">
      <formula>"LEVE"</formula>
    </cfRule>
    <cfRule type="cellIs" dxfId="1597" priority="142" operator="equal">
      <formula>"MODERADO"</formula>
    </cfRule>
    <cfRule type="cellIs" dxfId="1596" priority="143" operator="equal">
      <formula>"GRAVE"</formula>
    </cfRule>
  </conditionalFormatting>
  <conditionalFormatting sqref="AU482:AV482">
    <cfRule type="cellIs" dxfId="1595" priority="147" operator="equal">
      <formula>"LEVE"</formula>
    </cfRule>
    <cfRule type="cellIs" dxfId="1594" priority="148" operator="equal">
      <formula>"MODERADO"</formula>
    </cfRule>
    <cfRule type="cellIs" dxfId="1593" priority="149" operator="equal">
      <formula>"GRAVE"</formula>
    </cfRule>
  </conditionalFormatting>
  <conditionalFormatting sqref="AU485:AV485">
    <cfRule type="cellIs" dxfId="1592" priority="144" operator="equal">
      <formula>"LEVE"</formula>
    </cfRule>
    <cfRule type="cellIs" dxfId="1591" priority="145" operator="equal">
      <formula>"MODERADO"</formula>
    </cfRule>
    <cfRule type="cellIs" dxfId="1590" priority="146" operator="equal">
      <formula>"GRAVE"</formula>
    </cfRule>
  </conditionalFormatting>
  <conditionalFormatting sqref="AU488:AV488">
    <cfRule type="cellIs" dxfId="1589" priority="156" operator="equal">
      <formula>"LEVE"</formula>
    </cfRule>
    <cfRule type="cellIs" dxfId="1588" priority="157" operator="equal">
      <formula>"MODERADO"</formula>
    </cfRule>
    <cfRule type="cellIs" dxfId="1587" priority="158" operator="equal">
      <formula>"GRAVE"</formula>
    </cfRule>
  </conditionalFormatting>
  <conditionalFormatting sqref="AX478:AY478">
    <cfRule type="expression" dxfId="1586" priority="139">
      <formula>$S478="No_existen"</formula>
    </cfRule>
  </conditionalFormatting>
  <conditionalFormatting sqref="AX476:AX478">
    <cfRule type="expression" dxfId="1585" priority="138">
      <formula>AW476="ASUMIR"</formula>
    </cfRule>
  </conditionalFormatting>
  <conditionalFormatting sqref="AY476:AY478">
    <cfRule type="expression" dxfId="1584" priority="137">
      <formula>AW476="ASUMIR"</formula>
    </cfRule>
  </conditionalFormatting>
  <conditionalFormatting sqref="H496">
    <cfRule type="expression" dxfId="1583" priority="135">
      <formula>$G496="N/A"</formula>
    </cfRule>
  </conditionalFormatting>
  <conditionalFormatting sqref="S491:S496">
    <cfRule type="cellIs" dxfId="1582" priority="134" operator="between">
      <formula>2</formula>
      <formula>3</formula>
    </cfRule>
  </conditionalFormatting>
  <conditionalFormatting sqref="W491:W493">
    <cfRule type="expression" dxfId="1581" priority="133">
      <formula>S491="No_existen"</formula>
    </cfRule>
  </conditionalFormatting>
  <conditionalFormatting sqref="W494:W496 W520:W522 W524:W527 W529">
    <cfRule type="expression" dxfId="1580" priority="132">
      <formula>S494="No_existen"</formula>
    </cfRule>
  </conditionalFormatting>
  <conditionalFormatting sqref="AG491">
    <cfRule type="expression" dxfId="1579" priority="131">
      <formula>$P$11="No_existen"</formula>
    </cfRule>
  </conditionalFormatting>
  <conditionalFormatting sqref="AG491:AG493">
    <cfRule type="expression" dxfId="1578" priority="127">
      <formula>AF491="No asignado"</formula>
    </cfRule>
  </conditionalFormatting>
  <conditionalFormatting sqref="AG492">
    <cfRule type="expression" dxfId="1577" priority="130">
      <formula>$P$12="No_existen"</formula>
    </cfRule>
  </conditionalFormatting>
  <conditionalFormatting sqref="AG493">
    <cfRule type="expression" dxfId="1576" priority="129">
      <formula>$P$13="No_existen"</formula>
    </cfRule>
  </conditionalFormatting>
  <conditionalFormatting sqref="AG493">
    <cfRule type="expression" dxfId="1575" priority="128">
      <formula>$P$11="No_existen"</formula>
    </cfRule>
  </conditionalFormatting>
  <conditionalFormatting sqref="AG492">
    <cfRule type="expression" dxfId="1574" priority="126">
      <formula>$P$11="No_existen"</formula>
    </cfRule>
  </conditionalFormatting>
  <conditionalFormatting sqref="AG493">
    <cfRule type="expression" dxfId="1573" priority="125">
      <formula>$P$11="No_existen"</formula>
    </cfRule>
  </conditionalFormatting>
  <conditionalFormatting sqref="AG494:AG496">
    <cfRule type="expression" dxfId="1572" priority="123">
      <formula>AF494="No asignado"</formula>
    </cfRule>
  </conditionalFormatting>
  <conditionalFormatting sqref="AG494">
    <cfRule type="expression" dxfId="1571" priority="124">
      <formula>$P$11="No_existen"</formula>
    </cfRule>
  </conditionalFormatting>
  <conditionalFormatting sqref="AG495:AG496">
    <cfRule type="expression" dxfId="1570" priority="122">
      <formula>$P$12="No_existen"</formula>
    </cfRule>
  </conditionalFormatting>
  <conditionalFormatting sqref="AG496">
    <cfRule type="expression" dxfId="1569" priority="121">
      <formula>$P$13="No_existen"</formula>
    </cfRule>
  </conditionalFormatting>
  <conditionalFormatting sqref="AG495">
    <cfRule type="expression" dxfId="1568" priority="120">
      <formula>$P$11="No_existen"</formula>
    </cfRule>
  </conditionalFormatting>
  <conditionalFormatting sqref="AG496">
    <cfRule type="expression" dxfId="1567" priority="119">
      <formula>$P$11="No_existen"</formula>
    </cfRule>
  </conditionalFormatting>
  <conditionalFormatting sqref="AU491:AV496">
    <cfRule type="cellIs" dxfId="1566" priority="116" operator="equal">
      <formula>"LEVE"</formula>
    </cfRule>
    <cfRule type="cellIs" dxfId="1565" priority="117" operator="equal">
      <formula>"MODERADO"</formula>
    </cfRule>
    <cfRule type="cellIs" dxfId="1564" priority="118" operator="equal">
      <formula>"GRAVE"</formula>
    </cfRule>
  </conditionalFormatting>
  <conditionalFormatting sqref="AX491:AX493">
    <cfRule type="expression" dxfId="1563" priority="115">
      <formula>AW491="ASUMIR"</formula>
    </cfRule>
  </conditionalFormatting>
  <conditionalFormatting sqref="AY491:AY496 AY500:AY505 AY507:AY517 AY520:AY522 AY524:AY527 AY529">
    <cfRule type="expression" dxfId="1562" priority="114">
      <formula>AW491="ASUMIR"</formula>
    </cfRule>
  </conditionalFormatting>
  <conditionalFormatting sqref="AX494:AX496 AX500:AX505 AX507:AX517 AX520:AX522 AX524:AX527 AX529">
    <cfRule type="expression" dxfId="1561" priority="113">
      <formula>AW494="ASUMIR"</formula>
    </cfRule>
  </conditionalFormatting>
  <conditionalFormatting sqref="BA492:BA493">
    <cfRule type="expression" dxfId="1560" priority="111">
      <formula>AW492&lt;&gt;"COMPARTIR"</formula>
    </cfRule>
    <cfRule type="expression" dxfId="1559" priority="112">
      <formula>AW492="ASUMIR"</formula>
    </cfRule>
  </conditionalFormatting>
  <conditionalFormatting sqref="BA495:BA529">
    <cfRule type="expression" dxfId="1558" priority="109">
      <formula>AW495&lt;&gt;"COMPARTIR"</formula>
    </cfRule>
    <cfRule type="expression" dxfId="1557" priority="110">
      <formula>AW495="ASUMIR"</formula>
    </cfRule>
  </conditionalFormatting>
  <conditionalFormatting sqref="H497:H505">
    <cfRule type="expression" dxfId="1556" priority="107">
      <formula>$G497="N/A"</formula>
    </cfRule>
  </conditionalFormatting>
  <conditionalFormatting sqref="S497:S505 S529">
    <cfRule type="cellIs" dxfId="1555" priority="105" operator="between">
      <formula>2</formula>
      <formula>3</formula>
    </cfRule>
  </conditionalFormatting>
  <conditionalFormatting sqref="W500">
    <cfRule type="expression" dxfId="1554" priority="104">
      <formula>S500="No_existen"</formula>
    </cfRule>
  </conditionalFormatting>
  <conditionalFormatting sqref="W501">
    <cfRule type="expression" dxfId="1553" priority="103">
      <formula>S501="No_existen"</formula>
    </cfRule>
  </conditionalFormatting>
  <conditionalFormatting sqref="W502">
    <cfRule type="expression" dxfId="1552" priority="102">
      <formula>S502="No_existen"</formula>
    </cfRule>
  </conditionalFormatting>
  <conditionalFormatting sqref="W497">
    <cfRule type="expression" dxfId="1551" priority="101">
      <formula>S497="No_existen"</formula>
    </cfRule>
  </conditionalFormatting>
  <conditionalFormatting sqref="W499">
    <cfRule type="expression" dxfId="1550" priority="100">
      <formula>S499="No_existen"</formula>
    </cfRule>
  </conditionalFormatting>
  <conditionalFormatting sqref="W498">
    <cfRule type="expression" dxfId="1549" priority="99">
      <formula>S498="No_existen"</formula>
    </cfRule>
  </conditionalFormatting>
  <conditionalFormatting sqref="W503">
    <cfRule type="expression" dxfId="1548" priority="98">
      <formula>S503="No_existen"</formula>
    </cfRule>
  </conditionalFormatting>
  <conditionalFormatting sqref="W504">
    <cfRule type="expression" dxfId="1547" priority="97">
      <formula>S504="No_existen"</formula>
    </cfRule>
  </conditionalFormatting>
  <conditionalFormatting sqref="W505">
    <cfRule type="expression" dxfId="1546" priority="96">
      <formula>S505="No_existen"</formula>
    </cfRule>
  </conditionalFormatting>
  <conditionalFormatting sqref="AG500">
    <cfRule type="expression" dxfId="1545" priority="95">
      <formula>S500="No_existen"</formula>
    </cfRule>
  </conditionalFormatting>
  <conditionalFormatting sqref="AG501">
    <cfRule type="expression" dxfId="1544" priority="94">
      <formula>S501="No_existen"</formula>
    </cfRule>
  </conditionalFormatting>
  <conditionalFormatting sqref="AG502">
    <cfRule type="expression" dxfId="1543" priority="93">
      <formula>S502="No_existen"</formula>
    </cfRule>
  </conditionalFormatting>
  <conditionalFormatting sqref="AG500:AG502">
    <cfRule type="expression" dxfId="1542" priority="91">
      <formula>AF500="No asignado"</formula>
    </cfRule>
  </conditionalFormatting>
  <conditionalFormatting sqref="AG500:AG502">
    <cfRule type="expression" dxfId="1541" priority="92">
      <formula>AF500="No asignado"</formula>
    </cfRule>
  </conditionalFormatting>
  <conditionalFormatting sqref="AG497">
    <cfRule type="expression" dxfId="1540" priority="90">
      <formula>$P$11="No_existen"</formula>
    </cfRule>
  </conditionalFormatting>
  <conditionalFormatting sqref="AG497:AG499">
    <cfRule type="expression" dxfId="1539" priority="89">
      <formula>AF497="No asignado"</formula>
    </cfRule>
  </conditionalFormatting>
  <conditionalFormatting sqref="AG498">
    <cfRule type="expression" dxfId="1538" priority="88">
      <formula>$P$12="No_existen"</formula>
    </cfRule>
  </conditionalFormatting>
  <conditionalFormatting sqref="AG499">
    <cfRule type="expression" dxfId="1537" priority="87">
      <formula>$P$13="No_existen"</formula>
    </cfRule>
  </conditionalFormatting>
  <conditionalFormatting sqref="AG503">
    <cfRule type="expression" dxfId="1536" priority="86">
      <formula>S503="No_existen"</formula>
    </cfRule>
  </conditionalFormatting>
  <conditionalFormatting sqref="AG504">
    <cfRule type="expression" dxfId="1535" priority="85">
      <formula>S504="No_existen"</formula>
    </cfRule>
  </conditionalFormatting>
  <conditionalFormatting sqref="AG505 AG519:AG522 AG524:AG529">
    <cfRule type="expression" dxfId="1534" priority="84">
      <formula>S505="No_existen"</formula>
    </cfRule>
  </conditionalFormatting>
  <conditionalFormatting sqref="AG503:AG505 AG519:AG522 AG524:AG529">
    <cfRule type="expression" dxfId="1533" priority="82">
      <formula>AF503="No asignado"</formula>
    </cfRule>
  </conditionalFormatting>
  <conditionalFormatting sqref="AG503:AG505 AG519:AG522 AG524:AG529">
    <cfRule type="expression" dxfId="1532" priority="83">
      <formula>AF503="No asignado"</formula>
    </cfRule>
  </conditionalFormatting>
  <conditionalFormatting sqref="AG499">
    <cfRule type="expression" dxfId="1531" priority="81">
      <formula>$P$12="No_existen"</formula>
    </cfRule>
  </conditionalFormatting>
  <conditionalFormatting sqref="AG502">
    <cfRule type="expression" dxfId="1530" priority="80">
      <formula>S502="No_existen"</formula>
    </cfRule>
  </conditionalFormatting>
  <conditionalFormatting sqref="AU500:AV500">
    <cfRule type="cellIs" dxfId="1529" priority="77" operator="equal">
      <formula>"LEVE"</formula>
    </cfRule>
    <cfRule type="cellIs" dxfId="1528" priority="78" operator="equal">
      <formula>"MODERADO"</formula>
    </cfRule>
    <cfRule type="cellIs" dxfId="1527" priority="79" operator="equal">
      <formula>"GRAVE"</formula>
    </cfRule>
  </conditionalFormatting>
  <conditionalFormatting sqref="AU503:AV503">
    <cfRule type="cellIs" dxfId="1526" priority="74" operator="equal">
      <formula>"LEVE"</formula>
    </cfRule>
    <cfRule type="cellIs" dxfId="1525" priority="75" operator="equal">
      <formula>"MODERADO"</formula>
    </cfRule>
    <cfRule type="cellIs" dxfId="1524" priority="76" operator="equal">
      <formula>"GRAVE"</formula>
    </cfRule>
  </conditionalFormatting>
  <conditionalFormatting sqref="AU497:AV497">
    <cfRule type="cellIs" dxfId="1523" priority="71" operator="equal">
      <formula>"LEVE"</formula>
    </cfRule>
    <cfRule type="cellIs" dxfId="1522" priority="72" operator="equal">
      <formula>"MODERADO"</formula>
    </cfRule>
    <cfRule type="cellIs" dxfId="1521" priority="73" operator="equal">
      <formula>"GRAVE"</formula>
    </cfRule>
  </conditionalFormatting>
  <conditionalFormatting sqref="AY497">
    <cfRule type="expression" dxfId="1520" priority="70">
      <formula>AW497="ASUMIR"</formula>
    </cfRule>
  </conditionalFormatting>
  <conditionalFormatting sqref="AX497:AX499">
    <cfRule type="expression" dxfId="1519" priority="69">
      <formula>AW497="ASUMIR"</formula>
    </cfRule>
  </conditionalFormatting>
  <conditionalFormatting sqref="AY498">
    <cfRule type="expression" dxfId="1518" priority="68">
      <formula>AW498="ASUMIR"</formula>
    </cfRule>
  </conditionalFormatting>
  <conditionalFormatting sqref="AY499">
    <cfRule type="expression" dxfId="1517" priority="67">
      <formula>AW499="ASUMIR"</formula>
    </cfRule>
  </conditionalFormatting>
  <conditionalFormatting sqref="H506:H517">
    <cfRule type="expression" dxfId="1516" priority="66">
      <formula>$G506="N/A"</formula>
    </cfRule>
  </conditionalFormatting>
  <conditionalFormatting sqref="I509:I511 I513:I517">
    <cfRule type="expression" dxfId="1515" priority="65">
      <formula>$G509="N/A"</formula>
    </cfRule>
  </conditionalFormatting>
  <conditionalFormatting sqref="S506:S517">
    <cfRule type="cellIs" dxfId="1514" priority="64" operator="between">
      <formula>2</formula>
      <formula>3</formula>
    </cfRule>
  </conditionalFormatting>
  <conditionalFormatting sqref="W506:W517">
    <cfRule type="expression" dxfId="1513" priority="63">
      <formula>S506="No_existen"</formula>
    </cfRule>
  </conditionalFormatting>
  <conditionalFormatting sqref="AG518">
    <cfRule type="expression" dxfId="1512" priority="61">
      <formula>AF518="No asignado"</formula>
    </cfRule>
  </conditionalFormatting>
  <conditionalFormatting sqref="AG518">
    <cfRule type="expression" dxfId="1511" priority="59">
      <formula>S518="No_existen"</formula>
    </cfRule>
  </conditionalFormatting>
  <conditionalFormatting sqref="AG506:AG509">
    <cfRule type="expression" dxfId="1510" priority="58">
      <formula>$S$11="No_existen"</formula>
    </cfRule>
  </conditionalFormatting>
  <conditionalFormatting sqref="AG506:AG517">
    <cfRule type="expression" dxfId="1509" priority="57">
      <formula>AF506="No asignado"</formula>
    </cfRule>
  </conditionalFormatting>
  <conditionalFormatting sqref="AG506:AG517">
    <cfRule type="expression" dxfId="1508" priority="55">
      <formula>S506="No_existen"</formula>
    </cfRule>
  </conditionalFormatting>
  <conditionalFormatting sqref="AG512:AG514">
    <cfRule type="expression" dxfId="1507" priority="56">
      <formula>$S$11="No_existen"</formula>
    </cfRule>
  </conditionalFormatting>
  <conditionalFormatting sqref="AU506:AV506">
    <cfRule type="cellIs" dxfId="1506" priority="49" operator="equal">
      <formula>"LEVE"</formula>
    </cfRule>
    <cfRule type="cellIs" dxfId="1505" priority="50" operator="equal">
      <formula>"MODERADO"</formula>
    </cfRule>
    <cfRule type="cellIs" dxfId="1504" priority="51" operator="equal">
      <formula>"GRAVE"</formula>
    </cfRule>
  </conditionalFormatting>
  <conditionalFormatting sqref="AU509:AV509">
    <cfRule type="cellIs" dxfId="1503" priority="46" operator="equal">
      <formula>"LEVE"</formula>
    </cfRule>
    <cfRule type="cellIs" dxfId="1502" priority="47" operator="equal">
      <formula>"MODERADO"</formula>
    </cfRule>
    <cfRule type="cellIs" dxfId="1501" priority="48" operator="equal">
      <formula>"GRAVE"</formula>
    </cfRule>
  </conditionalFormatting>
  <conditionalFormatting sqref="AU512:AV512">
    <cfRule type="cellIs" dxfId="1500" priority="43" operator="equal">
      <formula>"LEVE"</formula>
    </cfRule>
    <cfRule type="cellIs" dxfId="1499" priority="44" operator="equal">
      <formula>"MODERADO"</formula>
    </cfRule>
    <cfRule type="cellIs" dxfId="1498" priority="45" operator="equal">
      <formula>"GRAVE"</formula>
    </cfRule>
  </conditionalFormatting>
  <conditionalFormatting sqref="AU515:AV515">
    <cfRule type="cellIs" dxfId="1497" priority="52" operator="equal">
      <formula>"LEVE"</formula>
    </cfRule>
    <cfRule type="cellIs" dxfId="1496" priority="53" operator="equal">
      <formula>"MODERADO"</formula>
    </cfRule>
    <cfRule type="cellIs" dxfId="1495" priority="54" operator="equal">
      <formula>"GRAVE"</formula>
    </cfRule>
  </conditionalFormatting>
  <conditionalFormatting sqref="AX506:AY506">
    <cfRule type="expression" dxfId="1494" priority="40">
      <formula>$S506="No_existen"</formula>
    </cfRule>
  </conditionalFormatting>
  <conditionalFormatting sqref="AX506">
    <cfRule type="expression" dxfId="1493" priority="42">
      <formula>AW506="ASUMIR"</formula>
    </cfRule>
  </conditionalFormatting>
  <conditionalFormatting sqref="AY506">
    <cfRule type="expression" dxfId="1492" priority="41">
      <formula>AW506="ASUMIR"</formula>
    </cfRule>
  </conditionalFormatting>
  <conditionalFormatting sqref="AX383:AY383">
    <cfRule type="expression" dxfId="1491" priority="37">
      <formula>$S383="No_existen"</formula>
    </cfRule>
  </conditionalFormatting>
  <conditionalFormatting sqref="AX383">
    <cfRule type="expression" dxfId="1490" priority="39">
      <formula>AW383="ASUMIR"</formula>
    </cfRule>
  </conditionalFormatting>
  <conditionalFormatting sqref="AY383">
    <cfRule type="expression" dxfId="1489" priority="38">
      <formula>AW383="ASUMIR"</formula>
    </cfRule>
  </conditionalFormatting>
  <conditionalFormatting sqref="AX371:AY371">
    <cfRule type="expression" dxfId="1488" priority="34">
      <formula>$S371="No_existen"</formula>
    </cfRule>
  </conditionalFormatting>
  <conditionalFormatting sqref="AX371">
    <cfRule type="expression" dxfId="1487" priority="36">
      <formula>AW371="ASUMIR"</formula>
    </cfRule>
  </conditionalFormatting>
  <conditionalFormatting sqref="AY371">
    <cfRule type="expression" dxfId="1486" priority="35">
      <formula>AW371="ASUMIR"</formula>
    </cfRule>
  </conditionalFormatting>
  <conditionalFormatting sqref="G518:G529">
    <cfRule type="expression" dxfId="1485" priority="33">
      <formula>$G518="N/A"</formula>
    </cfRule>
  </conditionalFormatting>
  <conditionalFormatting sqref="H518:H528">
    <cfRule type="expression" dxfId="1484" priority="32">
      <formula>$G518="N/A"</formula>
    </cfRule>
  </conditionalFormatting>
  <conditionalFormatting sqref="I518:I528">
    <cfRule type="expression" dxfId="1483" priority="31">
      <formula>$G518="N/A"</formula>
    </cfRule>
  </conditionalFormatting>
  <conditionalFormatting sqref="S518:S528">
    <cfRule type="cellIs" dxfId="1482" priority="30" operator="between">
      <formula>2</formula>
      <formula>3</formula>
    </cfRule>
  </conditionalFormatting>
  <conditionalFormatting sqref="W518">
    <cfRule type="expression" dxfId="1481" priority="29">
      <formula>S518="No_existen"</formula>
    </cfRule>
  </conditionalFormatting>
  <conditionalFormatting sqref="W519">
    <cfRule type="expression" dxfId="1480" priority="28">
      <formula>S519="No_existen"</formula>
    </cfRule>
  </conditionalFormatting>
  <conditionalFormatting sqref="W523">
    <cfRule type="expression" dxfId="1479" priority="27">
      <formula>S523="No_existen"</formula>
    </cfRule>
  </conditionalFormatting>
  <conditionalFormatting sqref="W528">
    <cfRule type="expression" dxfId="1478" priority="26">
      <formula>S528="No_existen"</formula>
    </cfRule>
  </conditionalFormatting>
  <conditionalFormatting sqref="AA519">
    <cfRule type="expression" dxfId="1477" priority="25">
      <formula>$S$12="No_existen"</formula>
    </cfRule>
  </conditionalFormatting>
  <conditionalFormatting sqref="AA518">
    <cfRule type="expression" dxfId="1476" priority="24">
      <formula>S518="No_Existen"</formula>
    </cfRule>
  </conditionalFormatting>
  <conditionalFormatting sqref="AA523">
    <cfRule type="expression" dxfId="1475" priority="23">
      <formula>$S$16="No_existen"</formula>
    </cfRule>
  </conditionalFormatting>
  <conditionalFormatting sqref="AA528">
    <cfRule type="expression" dxfId="1474" priority="22">
      <formula>$S$16="No_existen"</formula>
    </cfRule>
  </conditionalFormatting>
  <conditionalFormatting sqref="AG523">
    <cfRule type="expression" dxfId="1473" priority="21">
      <formula>S523="No_existen"</formula>
    </cfRule>
  </conditionalFormatting>
  <conditionalFormatting sqref="AG523">
    <cfRule type="expression" dxfId="1472" priority="19">
      <formula>AF523="No asignado"</formula>
    </cfRule>
  </conditionalFormatting>
  <conditionalFormatting sqref="AG523">
    <cfRule type="expression" dxfId="1471" priority="20">
      <formula>AF523="No asignado"</formula>
    </cfRule>
  </conditionalFormatting>
  <conditionalFormatting sqref="AU518:AV518">
    <cfRule type="cellIs" dxfId="1470" priority="16" operator="equal">
      <formula>"LEVE"</formula>
    </cfRule>
    <cfRule type="cellIs" dxfId="1469" priority="17" operator="equal">
      <formula>"MODERADO"</formula>
    </cfRule>
    <cfRule type="cellIs" dxfId="1468" priority="18" operator="equal">
      <formula>"GRAVE"</formula>
    </cfRule>
  </conditionalFormatting>
  <conditionalFormatting sqref="AU521:AV521 AV524 AV527">
    <cfRule type="cellIs" dxfId="1467" priority="13" operator="equal">
      <formula>"LEVE"</formula>
    </cfRule>
    <cfRule type="cellIs" dxfId="1466" priority="14" operator="equal">
      <formula>"MODERADO"</formula>
    </cfRule>
    <cfRule type="cellIs" dxfId="1465" priority="15" operator="equal">
      <formula>"GRAVE"</formula>
    </cfRule>
  </conditionalFormatting>
  <conditionalFormatting sqref="AU524 AU527">
    <cfRule type="cellIs" dxfId="1464" priority="10" operator="equal">
      <formula>"LEVE"</formula>
    </cfRule>
    <cfRule type="cellIs" dxfId="1463" priority="11" operator="equal">
      <formula>"MODERADO"</formula>
    </cfRule>
    <cfRule type="cellIs" dxfId="1462" priority="12" operator="equal">
      <formula>"GRAVE"</formula>
    </cfRule>
  </conditionalFormatting>
  <conditionalFormatting sqref="AX518:AX519">
    <cfRule type="expression" dxfId="1461" priority="9">
      <formula>AW518="ASUMIR"</formula>
    </cfRule>
  </conditionalFormatting>
  <conditionalFormatting sqref="AY518:AY519">
    <cfRule type="expression" dxfId="1460" priority="8">
      <formula>AW518="ASUMIR"</formula>
    </cfRule>
  </conditionalFormatting>
  <conditionalFormatting sqref="AW518:AY519">
    <cfRule type="expression" dxfId="1459" priority="7">
      <formula>$S518="No_existen"</formula>
    </cfRule>
  </conditionalFormatting>
  <conditionalFormatting sqref="AX523">
    <cfRule type="expression" dxfId="1458" priority="6">
      <formula>AW523="ASUMIR"</formula>
    </cfRule>
  </conditionalFormatting>
  <conditionalFormatting sqref="AY523">
    <cfRule type="expression" dxfId="1457" priority="5">
      <formula>AW523="ASUMIR"</formula>
    </cfRule>
  </conditionalFormatting>
  <conditionalFormatting sqref="AW523:AY523">
    <cfRule type="expression" dxfId="1456" priority="4">
      <formula>$S523="No_existen"</formula>
    </cfRule>
  </conditionalFormatting>
  <conditionalFormatting sqref="AX528">
    <cfRule type="expression" dxfId="1455" priority="3">
      <formula>AW528="ASUMIR"</formula>
    </cfRule>
  </conditionalFormatting>
  <conditionalFormatting sqref="AY528">
    <cfRule type="expression" dxfId="1454" priority="2">
      <formula>AW528="ASUMIR"</formula>
    </cfRule>
  </conditionalFormatting>
  <conditionalFormatting sqref="AW528:AY528">
    <cfRule type="expression" dxfId="1453" priority="1">
      <formula>$S528="No_existen"</formula>
    </cfRule>
  </conditionalFormatting>
  <dataValidations xWindow="375" yWindow="736" count="122">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09 M506 M500 M497 M512:M518 M524 M521 M527:M529"/>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09 L506 L500 L497 L512:L518 L524 L521 L527:L529"/>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524 F527">
      <formula1>INSTITUCIONAL</formula1>
    </dataValidation>
    <dataValidation type="list" allowBlank="1" showInputMessage="1" showErrorMessage="1" sqref="G11:G148 G158:G265 G318:G412 G434:G529">
      <formula1>FACTOR</formula1>
    </dataValidation>
    <dataValidation type="list" allowBlank="1" showInputMessage="1" showErrorMessage="1" sqref="H11:H121 H138:H148 H158:H214 H237:H238 H318:H319 H323:H334 H371:H388 H396:H412 H436 H451 H491:H496 H506:H528">
      <formula1>INDIRECT(G11)</formula1>
    </dataValidation>
    <dataValidation type="list" allowBlank="1" showInputMessage="1" showErrorMessage="1" promptTitle="TRATAMIENTO DEL RIESGO" prompt="Defina el tratamiento que se le dará al riesgo" sqref="AX146 AW528">
      <formula1>INDIRECT(AT146)</formula1>
    </dataValidation>
    <dataValidation type="list" allowBlank="1" showInputMessage="1" showErrorMessage="1" promptTitle="TRATAMIENTO DEL RIESGO" prompt="Defina el tratamiento que se le dará al riesgo" sqref="AX140:AX142 AW518:AW519">
      <formula1>INDIRECT($AT$11)</formula1>
    </dataValidation>
    <dataValidation type="list" allowBlank="1" showInputMessage="1" showErrorMessage="1" promptTitle="TRATAMIENTO DEL RIESGO" prompt="Defina el tratamiento que se le dará al riesgo" sqref="AX143:AX145 AW523">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8"/>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9"/>
    <dataValidation type="list" allowBlank="1" showInputMessage="1" showErrorMessage="1" errorTitle="DATO NO VALIDO" error="CELDA DE SELECCIÓN  - NO CAMBIAR CONFIGURACIÓN" promptTitle="PROBABILIDAD" prompt="Seleccione la probabilidad de ocurrencia del riesgo" sqref="N11:N529">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9"/>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9">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9">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9">
      <formula1>INDIRECT(J11)</formula1>
    </dataValidation>
    <dataValidation type="list" allowBlank="1" showInputMessage="1" showErrorMessage="1" sqref="D14:D319">
      <formula1>INDIRECT(B14:B496)</formula1>
    </dataValidation>
    <dataValidation type="list" allowBlank="1" showInputMessage="1" showErrorMessage="1" sqref="D323:D529">
      <formula1>INDIRECT(B323:B649)</formula1>
    </dataValidation>
    <dataValidation type="list" allowBlank="1" showInputMessage="1" showErrorMessage="1" sqref="AW1:AW10 AW520:AW522 AW524:AW527 AW529: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509:AW517 AW392:AW400 AW407:AW415 AW425:AW427 AW449:AW451 AW458:AW463 AW467:AW469 AW473:AW475 AW479:AW490 AW500:AW505 AW374:AW382 AW384:AW385">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AW383">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1" ySplit="30" topLeftCell="B31" activePane="bottomRight" state="frozen"/>
      <selection pane="topRight" activeCell="B1" sqref="B1"/>
      <selection pane="bottomLeft" activeCell="A31" sqref="A31"/>
      <selection pane="bottomRight" activeCell="C34" sqref="C34:C36"/>
    </sheetView>
  </sheetViews>
  <sheetFormatPr baseColWidth="10" defaultColWidth="11.42578125" defaultRowHeight="12.75" x14ac:dyDescent="0.2"/>
  <cols>
    <col min="1" max="1" width="8" style="224" customWidth="1"/>
    <col min="2" max="2" width="24.7109375" style="224" customWidth="1"/>
    <col min="3" max="4" width="13.42578125" style="224" customWidth="1"/>
    <col min="5" max="5" width="20.7109375" style="224" customWidth="1"/>
    <col min="6" max="7" width="32.42578125" style="224" customWidth="1"/>
    <col min="8" max="8" width="24.7109375" style="224" customWidth="1"/>
    <col min="9" max="9" width="16" style="224" customWidth="1"/>
    <col min="10" max="10" width="22.140625" style="224" customWidth="1"/>
    <col min="11" max="11" width="19.5703125" style="224" customWidth="1"/>
    <col min="12" max="19" width="16.7109375" style="224" customWidth="1"/>
    <col min="20" max="16384" width="11.42578125" style="224"/>
  </cols>
  <sheetData>
    <row r="1" spans="1:19" s="220" customFormat="1" x14ac:dyDescent="0.2">
      <c r="A1" s="212"/>
      <c r="B1" s="213"/>
      <c r="C1" s="213"/>
      <c r="D1" s="213"/>
      <c r="E1" s="213"/>
      <c r="F1" s="213"/>
      <c r="G1" s="213"/>
      <c r="H1" s="213"/>
      <c r="I1" s="213"/>
      <c r="J1" s="213"/>
      <c r="K1" s="213"/>
      <c r="L1" s="213"/>
      <c r="M1" s="213"/>
      <c r="N1" s="213"/>
      <c r="O1" s="243"/>
      <c r="P1" s="243"/>
      <c r="Q1" s="243"/>
      <c r="R1" s="244" t="s">
        <v>65</v>
      </c>
      <c r="S1" s="140" t="s">
        <v>432</v>
      </c>
    </row>
    <row r="2" spans="1:19" s="220" customFormat="1" ht="26.25" x14ac:dyDescent="0.2">
      <c r="A2" s="219"/>
      <c r="E2" s="351" t="s">
        <v>67</v>
      </c>
      <c r="F2" s="351"/>
      <c r="G2" s="351"/>
      <c r="H2" s="351"/>
      <c r="I2" s="351"/>
      <c r="J2" s="351"/>
      <c r="K2" s="351"/>
      <c r="L2" s="351"/>
      <c r="M2" s="351"/>
      <c r="N2" s="351"/>
      <c r="O2" s="245"/>
      <c r="P2" s="245"/>
      <c r="Q2" s="245"/>
      <c r="R2" s="246" t="s">
        <v>426</v>
      </c>
      <c r="S2" s="136">
        <v>9</v>
      </c>
    </row>
    <row r="3" spans="1:19" s="220" customFormat="1" ht="26.25" x14ac:dyDescent="0.2">
      <c r="A3" s="219"/>
      <c r="E3" s="351" t="s">
        <v>56</v>
      </c>
      <c r="F3" s="351"/>
      <c r="G3" s="351"/>
      <c r="H3" s="351"/>
      <c r="I3" s="351"/>
      <c r="J3" s="351"/>
      <c r="K3" s="351"/>
      <c r="L3" s="351"/>
      <c r="M3" s="351"/>
      <c r="N3" s="351"/>
      <c r="O3" s="245"/>
      <c r="P3" s="245"/>
      <c r="Q3" s="245"/>
      <c r="R3" s="246" t="s">
        <v>427</v>
      </c>
      <c r="S3" s="137">
        <v>45219</v>
      </c>
    </row>
    <row r="4" spans="1:19" s="220" customFormat="1" ht="13.5" thickBot="1" x14ac:dyDescent="0.25">
      <c r="A4" s="139"/>
      <c r="B4" s="225"/>
      <c r="C4" s="225"/>
      <c r="D4" s="225"/>
      <c r="E4" s="389"/>
      <c r="F4" s="389"/>
      <c r="G4" s="389"/>
      <c r="H4" s="389"/>
      <c r="I4" s="389"/>
      <c r="J4" s="389"/>
      <c r="K4" s="389"/>
      <c r="L4" s="389"/>
      <c r="M4" s="389"/>
      <c r="N4" s="389"/>
      <c r="O4" s="247"/>
      <c r="P4" s="247"/>
      <c r="Q4" s="247"/>
      <c r="R4" s="248" t="s">
        <v>428</v>
      </c>
      <c r="S4" s="141" t="s">
        <v>430</v>
      </c>
    </row>
    <row r="5" spans="1:19" s="220" customFormat="1" ht="13.5" thickBot="1" x14ac:dyDescent="0.25">
      <c r="A5" s="386"/>
      <c r="B5" s="387"/>
      <c r="C5" s="387"/>
      <c r="D5" s="387"/>
      <c r="E5" s="387"/>
      <c r="F5" s="387"/>
      <c r="G5" s="387"/>
      <c r="H5" s="387"/>
      <c r="I5" s="387"/>
      <c r="J5" s="387"/>
      <c r="K5" s="387"/>
      <c r="L5" s="387"/>
      <c r="M5" s="387"/>
      <c r="N5" s="387"/>
      <c r="O5" s="387"/>
      <c r="P5" s="387"/>
      <c r="Q5" s="387"/>
      <c r="R5" s="387"/>
      <c r="S5" s="388"/>
    </row>
    <row r="6" spans="1:19" s="122" customFormat="1" ht="26.25" thickBot="1" x14ac:dyDescent="0.25">
      <c r="A6" s="390" t="str">
        <f>'01-Mapa de riesgo-UO'!A6:D6</f>
        <v>TIPO DE MAPA</v>
      </c>
      <c r="B6" s="391"/>
      <c r="C6" s="391"/>
      <c r="D6" s="391"/>
      <c r="E6" s="391"/>
      <c r="F6" s="394" t="str">
        <f>'01-Mapa de riesgo-UO'!E6</f>
        <v>PROCESOS</v>
      </c>
      <c r="G6" s="395"/>
      <c r="H6" s="396"/>
      <c r="I6" s="16"/>
      <c r="K6" s="249" t="s">
        <v>7</v>
      </c>
      <c r="L6" s="397">
        <v>45505</v>
      </c>
      <c r="M6" s="398"/>
      <c r="N6" s="16"/>
      <c r="O6" s="16"/>
      <c r="P6" s="16"/>
      <c r="Q6" s="16"/>
      <c r="S6" s="133"/>
    </row>
    <row r="7" spans="1:19" s="122" customFormat="1" x14ac:dyDescent="0.2">
      <c r="A7" s="392"/>
      <c r="B7" s="393"/>
      <c r="C7" s="393"/>
      <c r="D7" s="393"/>
      <c r="E7" s="393"/>
      <c r="F7" s="387"/>
      <c r="G7" s="387"/>
      <c r="H7" s="387"/>
      <c r="I7" s="387"/>
      <c r="J7" s="387"/>
      <c r="K7" s="387"/>
      <c r="L7" s="387"/>
      <c r="M7" s="387"/>
      <c r="N7" s="387"/>
      <c r="O7" s="387"/>
      <c r="P7" s="387"/>
      <c r="Q7" s="387"/>
      <c r="S7" s="133"/>
    </row>
    <row r="8" spans="1:19" s="135" customFormat="1" x14ac:dyDescent="0.2">
      <c r="A8" s="349" t="s">
        <v>54</v>
      </c>
      <c r="B8" s="349" t="s">
        <v>540</v>
      </c>
      <c r="C8" s="349" t="s">
        <v>541</v>
      </c>
      <c r="D8" s="349" t="s">
        <v>74</v>
      </c>
      <c r="E8" s="349"/>
      <c r="F8" s="349"/>
      <c r="G8" s="349"/>
      <c r="H8" s="349"/>
      <c r="I8" s="349" t="s">
        <v>72</v>
      </c>
      <c r="J8" s="349" t="s">
        <v>2</v>
      </c>
      <c r="K8" s="349" t="s">
        <v>94</v>
      </c>
      <c r="L8" s="349" t="s">
        <v>9</v>
      </c>
      <c r="M8" s="349"/>
      <c r="N8" s="349"/>
      <c r="O8" s="349" t="s">
        <v>3</v>
      </c>
      <c r="P8" s="349" t="s">
        <v>10</v>
      </c>
      <c r="Q8" s="349"/>
      <c r="R8" s="349"/>
      <c r="S8" s="349" t="s">
        <v>3</v>
      </c>
    </row>
    <row r="9" spans="1:19" s="154" customFormat="1" x14ac:dyDescent="0.2">
      <c r="A9" s="349"/>
      <c r="B9" s="349"/>
      <c r="C9" s="349"/>
      <c r="D9" s="211" t="s">
        <v>70</v>
      </c>
      <c r="E9" s="211" t="s">
        <v>4</v>
      </c>
      <c r="F9" s="211" t="s">
        <v>0</v>
      </c>
      <c r="G9" s="211" t="s">
        <v>55</v>
      </c>
      <c r="H9" s="211" t="s">
        <v>1</v>
      </c>
      <c r="I9" s="349"/>
      <c r="J9" s="349"/>
      <c r="K9" s="349"/>
      <c r="L9" s="349"/>
      <c r="M9" s="349"/>
      <c r="N9" s="349"/>
      <c r="O9" s="349"/>
      <c r="P9" s="349"/>
      <c r="Q9" s="349"/>
      <c r="R9" s="349"/>
      <c r="S9" s="349"/>
    </row>
    <row r="10" spans="1:19" ht="88.5" hidden="1" customHeight="1" x14ac:dyDescent="0.2">
      <c r="A10" s="324">
        <v>1</v>
      </c>
      <c r="B10" s="332" t="str">
        <f>'01-Mapa de riesgo-UO'!D11</f>
        <v>DOCENCIA</v>
      </c>
      <c r="C10" s="332" t="str">
        <f>+'01-Mapa de riesgo-UO'!F11</f>
        <v>NO</v>
      </c>
      <c r="D10" s="332" t="str">
        <f>'01-Mapa de riesgo-UO'!J11</f>
        <v>Estratégico</v>
      </c>
      <c r="E10" s="332" t="str">
        <f>'01-Mapa de riesgo-UO'!K11</f>
        <v>No renovación del registro calificado de un programa académico</v>
      </c>
      <c r="F10" s="332" t="str">
        <f>'01-Mapa de riesgo-UO'!L11</f>
        <v>Perdida del registro calificado de uno de los programas que hacen parte de la facultad</v>
      </c>
      <c r="G10" s="52" t="str">
        <f>'01-Mapa de riesgo-UO'!I11</f>
        <v>Falta de seguimiento a las fechas de vencimiento a los registros calificados</v>
      </c>
      <c r="H10" s="332" t="str">
        <f>'01-Mapa de riesgo-UO'!M11</f>
        <v>No ofrecimiento del programa académico
Perdida de imagen de la Institución</v>
      </c>
      <c r="I10" s="385" t="str">
        <f>'01-Mapa de riesgo-UO'!AT11</f>
        <v>LEVE</v>
      </c>
      <c r="J10" s="204" t="str">
        <f>'01-Mapa de riesgo-UO'!AW11</f>
        <v>ASUMIR</v>
      </c>
      <c r="K10" s="332" t="str">
        <f t="shared" ref="K10" si="0">IF(I10="GRAVE","Debe formularse",IF(I10="MODERADO", "Si el proceso lo requiere","NO"))</f>
        <v>NO</v>
      </c>
      <c r="L10" s="324" t="s">
        <v>557</v>
      </c>
      <c r="M10" s="324"/>
      <c r="N10" s="324"/>
      <c r="O10" s="324" t="s">
        <v>557</v>
      </c>
      <c r="P10" s="324" t="s">
        <v>557</v>
      </c>
      <c r="Q10" s="324"/>
      <c r="R10" s="324"/>
      <c r="S10" s="324" t="s">
        <v>557</v>
      </c>
    </row>
    <row r="11" spans="1:19" ht="88.5" hidden="1" customHeight="1" x14ac:dyDescent="0.2">
      <c r="A11" s="324"/>
      <c r="B11" s="332"/>
      <c r="C11" s="332"/>
      <c r="D11" s="332"/>
      <c r="E11" s="332"/>
      <c r="F11" s="332"/>
      <c r="G11" s="52" t="str">
        <f>'01-Mapa de riesgo-UO'!I12</f>
        <v>Cambios de las normas que rigen los procesos de renovación de registro calificado</v>
      </c>
      <c r="H11" s="332"/>
      <c r="I11" s="385"/>
      <c r="J11" s="204" t="str">
        <f>'01-Mapa de riesgo-UO'!AW12</f>
        <v>ASUMIR</v>
      </c>
      <c r="K11" s="332"/>
      <c r="L11" s="324"/>
      <c r="M11" s="324"/>
      <c r="N11" s="324"/>
      <c r="O11" s="324"/>
      <c r="P11" s="324"/>
      <c r="Q11" s="324"/>
      <c r="R11" s="324"/>
      <c r="S11" s="324"/>
    </row>
    <row r="12" spans="1:19" ht="88.5" hidden="1" customHeight="1" x14ac:dyDescent="0.2">
      <c r="A12" s="324"/>
      <c r="B12" s="332"/>
      <c r="C12" s="332"/>
      <c r="D12" s="332"/>
      <c r="E12" s="332"/>
      <c r="F12" s="332"/>
      <c r="G12" s="52">
        <f>'01-Mapa de riesgo-UO'!I13</f>
        <v>0</v>
      </c>
      <c r="H12" s="332"/>
      <c r="I12" s="385"/>
      <c r="J12" s="204" t="str">
        <f>'01-Mapa de riesgo-UO'!AW13</f>
        <v>ASUMIR</v>
      </c>
      <c r="K12" s="332"/>
      <c r="L12" s="324"/>
      <c r="M12" s="324"/>
      <c r="N12" s="324"/>
      <c r="O12" s="324"/>
      <c r="P12" s="324"/>
      <c r="Q12" s="324"/>
      <c r="R12" s="324"/>
      <c r="S12" s="324"/>
    </row>
    <row r="13" spans="1:19" ht="88.5" hidden="1" customHeight="1" x14ac:dyDescent="0.2">
      <c r="A13" s="324">
        <v>2</v>
      </c>
      <c r="B13" s="332" t="str">
        <f>'01-Mapa de riesgo-UO'!D14</f>
        <v>INVESTIGACIÓN_E_INNOVACIÓN</v>
      </c>
      <c r="C13" s="332" t="str">
        <f>+'01-Mapa de riesgo-UO'!F14</f>
        <v>NO</v>
      </c>
      <c r="D13" s="332" t="str">
        <f>'01-Mapa de riesgo-UO'!J14</f>
        <v>Estratégico</v>
      </c>
      <c r="E13" s="332" t="str">
        <f>'01-Mapa de riesgo-UO'!K14</f>
        <v>Descenso de los Grupos de investigación vinculados a la Facultad en el escalfon de Colciencias</v>
      </c>
      <c r="F13" s="332"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32" t="str">
        <f>'01-Mapa de riesgo-UO'!M14</f>
        <v>Incumplimiento con las metas trazadas en el PDI
Perdida de imagen institucional
Disminución en la producción derivada de la investigación</v>
      </c>
      <c r="I13" s="385" t="str">
        <f>'01-Mapa de riesgo-UO'!AT14</f>
        <v>MODERADO</v>
      </c>
      <c r="J13" s="204" t="str">
        <f>'01-Mapa de riesgo-UO'!AW14</f>
        <v>REDUCIR</v>
      </c>
      <c r="K13" s="332" t="str">
        <f t="shared" ref="K13:K22" si="1">IF(I13="GRAVE","Debe formularse",IF(I13="MODERADO", "Si el proceso lo requiere","NO"))</f>
        <v>Si el proceso lo requiere</v>
      </c>
      <c r="L13" s="324"/>
      <c r="M13" s="324"/>
      <c r="N13" s="324"/>
      <c r="O13" s="324"/>
      <c r="P13" s="324"/>
      <c r="Q13" s="324"/>
      <c r="R13" s="324"/>
      <c r="S13" s="324"/>
    </row>
    <row r="14" spans="1:19" ht="88.5" hidden="1" customHeight="1" x14ac:dyDescent="0.2">
      <c r="A14" s="324"/>
      <c r="B14" s="332"/>
      <c r="C14" s="332"/>
      <c r="D14" s="332"/>
      <c r="E14" s="332"/>
      <c r="F14" s="332"/>
      <c r="G14" s="52" t="str">
        <f>'01-Mapa de riesgo-UO'!I15</f>
        <v>Desactualización de la información del Grupo de Investigación en la plataforma de Colciencias</v>
      </c>
      <c r="H14" s="332"/>
      <c r="I14" s="385"/>
      <c r="J14" s="204" t="str">
        <f>'01-Mapa de riesgo-UO'!AW15</f>
        <v>REDUCIR</v>
      </c>
      <c r="K14" s="332"/>
      <c r="L14" s="324"/>
      <c r="M14" s="324"/>
      <c r="N14" s="324"/>
      <c r="O14" s="324"/>
      <c r="P14" s="324"/>
      <c r="Q14" s="324"/>
      <c r="R14" s="324"/>
      <c r="S14" s="324"/>
    </row>
    <row r="15" spans="1:19" ht="88.5" hidden="1" customHeight="1" x14ac:dyDescent="0.2">
      <c r="A15" s="324"/>
      <c r="B15" s="332"/>
      <c r="C15" s="332"/>
      <c r="D15" s="332"/>
      <c r="E15" s="332"/>
      <c r="F15" s="332"/>
      <c r="G15" s="52" t="str">
        <f>'01-Mapa de riesgo-UO'!I16</f>
        <v>Poca claridad en las lineas de investigación a ser apoyadas por la Institución para el otorgamiento de recuros que soporte el proceso de los grupos</v>
      </c>
      <c r="H15" s="332"/>
      <c r="I15" s="385"/>
      <c r="J15" s="204" t="str">
        <f>'01-Mapa de riesgo-UO'!AW16</f>
        <v>REDUCIR</v>
      </c>
      <c r="K15" s="332"/>
      <c r="L15" s="324"/>
      <c r="M15" s="324"/>
      <c r="N15" s="324"/>
      <c r="O15" s="324"/>
      <c r="P15" s="324"/>
      <c r="Q15" s="324"/>
      <c r="R15" s="324"/>
      <c r="S15" s="324"/>
    </row>
    <row r="16" spans="1:19" ht="88.5" customHeight="1" x14ac:dyDescent="0.2">
      <c r="A16" s="324">
        <v>3</v>
      </c>
      <c r="B16" s="332" t="str">
        <f>'01-Mapa de riesgo-UO'!D17</f>
        <v>EXTENSIÓN_PROYECCIÓN_SOCIAL</v>
      </c>
      <c r="C16" s="332" t="str">
        <f>+'01-Mapa de riesgo-UO'!F17</f>
        <v>NO</v>
      </c>
      <c r="D16" s="332" t="str">
        <f>'01-Mapa de riesgo-UO'!J17</f>
        <v>Operacional</v>
      </c>
      <c r="E16" s="332" t="str">
        <f>'01-Mapa de riesgo-UO'!K17</f>
        <v>Disminución de las actividades de extensión que la Facultad realiza</v>
      </c>
      <c r="F16" s="332" t="str">
        <f>'01-Mapa de riesgo-UO'!L17</f>
        <v>Poca actividad de extensión de la facultad</v>
      </c>
      <c r="G16" s="52" t="str">
        <f>'01-Mapa de riesgo-UO'!I17</f>
        <v>Deficiencia presupuestal para el fomento de las actividades de extensión</v>
      </c>
      <c r="H16" s="332" t="str">
        <f>'01-Mapa de riesgo-UO'!M17</f>
        <v>Indicadores de la Universidad afectados
Reducción en los recursos propios de la institución</v>
      </c>
      <c r="I16" s="385" t="str">
        <f>'01-Mapa de riesgo-UO'!AT17</f>
        <v>LEVE</v>
      </c>
      <c r="J16" s="204" t="str">
        <f>'01-Mapa de riesgo-UO'!AW17</f>
        <v>ASUMIR</v>
      </c>
      <c r="K16" s="332" t="str">
        <f t="shared" si="1"/>
        <v>NO</v>
      </c>
      <c r="L16" s="324"/>
      <c r="M16" s="324"/>
      <c r="N16" s="324"/>
      <c r="O16" s="324"/>
      <c r="P16" s="324"/>
      <c r="Q16" s="324"/>
      <c r="R16" s="324"/>
      <c r="S16" s="324"/>
    </row>
    <row r="17" spans="1:19" ht="88.5" hidden="1" customHeight="1" x14ac:dyDescent="0.2">
      <c r="A17" s="324"/>
      <c r="B17" s="332"/>
      <c r="C17" s="332"/>
      <c r="D17" s="332"/>
      <c r="E17" s="332"/>
      <c r="F17" s="332"/>
      <c r="G17" s="52" t="str">
        <f>'01-Mapa de riesgo-UO'!I18</f>
        <v>Desinteres por formular o participar en las actividades de extensión de la facultad y la universidad</v>
      </c>
      <c r="H17" s="332"/>
      <c r="I17" s="385"/>
      <c r="J17" s="204" t="str">
        <f>'01-Mapa de riesgo-UO'!AW18</f>
        <v>ASUMIR</v>
      </c>
      <c r="K17" s="332"/>
      <c r="L17" s="324"/>
      <c r="M17" s="324"/>
      <c r="N17" s="324"/>
      <c r="O17" s="324"/>
      <c r="P17" s="324"/>
      <c r="Q17" s="324"/>
      <c r="R17" s="324"/>
      <c r="S17" s="324"/>
    </row>
    <row r="18" spans="1:19" ht="88.5" hidden="1" customHeight="1" x14ac:dyDescent="0.2">
      <c r="A18" s="324"/>
      <c r="B18" s="332"/>
      <c r="C18" s="332"/>
      <c r="D18" s="332"/>
      <c r="E18" s="332"/>
      <c r="F18" s="332"/>
      <c r="G18" s="52" t="str">
        <f>'01-Mapa de riesgo-UO'!I19</f>
        <v xml:space="preserve">Falta de registro de la información de extensión que realiza la Facultad </v>
      </c>
      <c r="H18" s="332"/>
      <c r="I18" s="385"/>
      <c r="J18" s="204" t="str">
        <f>'01-Mapa de riesgo-UO'!AW19</f>
        <v>ASUMIR</v>
      </c>
      <c r="K18" s="332"/>
      <c r="L18" s="324"/>
      <c r="M18" s="324"/>
      <c r="N18" s="324"/>
      <c r="O18" s="324"/>
      <c r="P18" s="324"/>
      <c r="Q18" s="324"/>
      <c r="R18" s="324"/>
      <c r="S18" s="324"/>
    </row>
    <row r="19" spans="1:19" ht="88.5" customHeight="1" x14ac:dyDescent="0.2">
      <c r="A19" s="324">
        <v>4</v>
      </c>
      <c r="B19" s="332" t="str">
        <f>'01-Mapa de riesgo-UO'!D20</f>
        <v>EXTENSIÓN_PROYECCIÓN_SOCIAL</v>
      </c>
      <c r="C19" s="332" t="str">
        <f>+'01-Mapa de riesgo-UO'!F20</f>
        <v>NO</v>
      </c>
      <c r="D19" s="332" t="str">
        <f>'01-Mapa de riesgo-UO'!J20</f>
        <v>Cumplimiento</v>
      </c>
      <c r="E19" s="332" t="str">
        <f>'01-Mapa de riesgo-UO'!K20</f>
        <v>Proyectos especiales con deficit presupuestal</v>
      </c>
      <c r="F19" s="332" t="str">
        <f>'01-Mapa de riesgo-UO'!L20</f>
        <v>Proyectos especiales de la facultad que no alcanzan los puntos de equilibrio requeridos para su funcionamiento</v>
      </c>
      <c r="G19" s="52" t="str">
        <f>'01-Mapa de riesgo-UO'!I20</f>
        <v>Poca demanda de los servicios ofrecidos por la facultad</v>
      </c>
      <c r="H19" s="332" t="str">
        <f>'01-Mapa de riesgo-UO'!M20</f>
        <v>Afectación al fondo de la facultad
Incumplimiento de los compromisos pactados en el proyecto
Demandas por incumplimientos
Reducción en los recursos propios de la institución</v>
      </c>
      <c r="I19" s="385" t="str">
        <f>'01-Mapa de riesgo-UO'!AT20</f>
        <v>MODERADO</v>
      </c>
      <c r="J19" s="204" t="str">
        <f>'01-Mapa de riesgo-UO'!AW20</f>
        <v>REDUCIR</v>
      </c>
      <c r="K19" s="332" t="str">
        <f t="shared" si="1"/>
        <v>Si el proceso lo requiere</v>
      </c>
      <c r="L19" s="324"/>
      <c r="M19" s="324"/>
      <c r="N19" s="324"/>
      <c r="O19" s="324"/>
      <c r="P19" s="324"/>
      <c r="Q19" s="324"/>
      <c r="R19" s="324"/>
      <c r="S19" s="324"/>
    </row>
    <row r="20" spans="1:19" ht="88.5" hidden="1" customHeight="1" x14ac:dyDescent="0.2">
      <c r="A20" s="324"/>
      <c r="B20" s="332"/>
      <c r="C20" s="332"/>
      <c r="D20" s="332"/>
      <c r="E20" s="332"/>
      <c r="F20" s="332"/>
      <c r="G20" s="52" t="str">
        <f>'01-Mapa de riesgo-UO'!I21</f>
        <v>Presupuestos con gastos por encima del punto de equilibrio</v>
      </c>
      <c r="H20" s="332"/>
      <c r="I20" s="385"/>
      <c r="J20" s="204" t="str">
        <f>'01-Mapa de riesgo-UO'!AW21</f>
        <v>REDUCIR</v>
      </c>
      <c r="K20" s="332"/>
      <c r="L20" s="324"/>
      <c r="M20" s="324"/>
      <c r="N20" s="324"/>
      <c r="O20" s="324"/>
      <c r="P20" s="324"/>
      <c r="Q20" s="324"/>
      <c r="R20" s="324"/>
      <c r="S20" s="324"/>
    </row>
    <row r="21" spans="1:19" ht="88.5" hidden="1" customHeight="1" x14ac:dyDescent="0.2">
      <c r="A21" s="324"/>
      <c r="B21" s="332"/>
      <c r="C21" s="332"/>
      <c r="D21" s="332"/>
      <c r="E21" s="332"/>
      <c r="F21" s="332"/>
      <c r="G21" s="52" t="str">
        <f>'01-Mapa de riesgo-UO'!I22</f>
        <v>Sobrecarga de trabajo en docentes que realizan labores de coordinación y ejecución de proyectos</v>
      </c>
      <c r="H21" s="332"/>
      <c r="I21" s="385"/>
      <c r="J21" s="204" t="str">
        <f>'01-Mapa de riesgo-UO'!AW22</f>
        <v>REDUCIR</v>
      </c>
      <c r="K21" s="332"/>
      <c r="L21" s="324"/>
      <c r="M21" s="324"/>
      <c r="N21" s="324"/>
      <c r="O21" s="324"/>
      <c r="P21" s="324"/>
      <c r="Q21" s="324"/>
      <c r="R21" s="324"/>
      <c r="S21" s="324"/>
    </row>
    <row r="22" spans="1:19" ht="88.5" hidden="1" customHeight="1" x14ac:dyDescent="0.2">
      <c r="A22" s="324">
        <v>5</v>
      </c>
      <c r="B22" s="332" t="str">
        <f>'01-Mapa de riesgo-UO'!D23</f>
        <v>DOCENCIA</v>
      </c>
      <c r="C22" s="332" t="str">
        <f>+'01-Mapa de riesgo-UO'!F23</f>
        <v>SI</v>
      </c>
      <c r="D22" s="332" t="str">
        <f>'01-Mapa de riesgo-UO'!J23</f>
        <v>Operacional</v>
      </c>
      <c r="E22" s="332" t="str">
        <f>'01-Mapa de riesgo-UO'!K23</f>
        <v>Pérdida de docentes para la atención adecuada de los programas de la Facultad de Ciencias Ambientales</v>
      </c>
      <c r="F22" s="332"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32" t="str">
        <f>'01-Mapa de riesgo-UO'!M23</f>
        <v>Se pierde la formación académica alcanzada por estos docentes y sus experiencias para la pertiencia de las catedras que tienen a su cargo</v>
      </c>
      <c r="I22" s="385" t="str">
        <f>'01-Mapa de riesgo-UO'!AT23</f>
        <v>MODERADO</v>
      </c>
      <c r="J22" s="204" t="str">
        <f>'01-Mapa de riesgo-UO'!AW23</f>
        <v>TRANSFERIR</v>
      </c>
      <c r="K22" s="332" t="str">
        <f t="shared" si="1"/>
        <v>Si el proceso lo requiere</v>
      </c>
      <c r="L22" s="324"/>
      <c r="M22" s="324"/>
      <c r="N22" s="324"/>
      <c r="O22" s="324"/>
      <c r="P22" s="324"/>
      <c r="Q22" s="324"/>
      <c r="R22" s="324"/>
      <c r="S22" s="324"/>
    </row>
    <row r="23" spans="1:19" ht="88.5" hidden="1" customHeight="1" x14ac:dyDescent="0.2">
      <c r="A23" s="324"/>
      <c r="B23" s="332"/>
      <c r="C23" s="332"/>
      <c r="D23" s="332"/>
      <c r="E23" s="332"/>
      <c r="F23" s="332"/>
      <c r="G23" s="52" t="str">
        <f>'01-Mapa de riesgo-UO'!I24</f>
        <v>Jubilación de docentes que no han sido reemplazados</v>
      </c>
      <c r="H23" s="332"/>
      <c r="I23" s="385"/>
      <c r="J23" s="204" t="str">
        <f>'01-Mapa de riesgo-UO'!AW24</f>
        <v>TRANSFERIR</v>
      </c>
      <c r="K23" s="332"/>
      <c r="L23" s="324"/>
      <c r="M23" s="324"/>
      <c r="N23" s="324"/>
      <c r="O23" s="324"/>
      <c r="P23" s="324"/>
      <c r="Q23" s="324"/>
      <c r="R23" s="324"/>
      <c r="S23" s="324"/>
    </row>
    <row r="24" spans="1:19" ht="88.5" hidden="1" customHeight="1" x14ac:dyDescent="0.2">
      <c r="A24" s="324"/>
      <c r="B24" s="332"/>
      <c r="C24" s="332"/>
      <c r="D24" s="332"/>
      <c r="E24" s="332"/>
      <c r="F24" s="332"/>
      <c r="G24" s="52">
        <f>'01-Mapa de riesgo-UO'!I25</f>
        <v>0</v>
      </c>
      <c r="H24" s="332"/>
      <c r="I24" s="385"/>
      <c r="J24" s="204" t="str">
        <f>'01-Mapa de riesgo-UO'!AW25</f>
        <v>TRANSFERIR</v>
      </c>
      <c r="K24" s="332"/>
      <c r="L24" s="324"/>
      <c r="M24" s="324"/>
      <c r="N24" s="324"/>
      <c r="O24" s="324"/>
      <c r="P24" s="324"/>
      <c r="Q24" s="324"/>
      <c r="R24" s="324"/>
      <c r="S24" s="324"/>
    </row>
    <row r="25" spans="1:19" ht="88.5" hidden="1" customHeight="1" x14ac:dyDescent="0.2">
      <c r="A25" s="324">
        <v>6</v>
      </c>
      <c r="B25" s="332" t="str">
        <f>'01-Mapa de riesgo-UO'!D26</f>
        <v>DOCENCIA</v>
      </c>
      <c r="C25" s="332" t="str">
        <f>+'01-Mapa de riesgo-UO'!F26</f>
        <v>NO</v>
      </c>
      <c r="D25" s="332" t="str">
        <f>'01-Mapa de riesgo-UO'!J26</f>
        <v>Estratégico</v>
      </c>
      <c r="E25" s="332" t="str">
        <f>'01-Mapa de riesgo-UO'!K26</f>
        <v>Actualización en normativa vigente para procesos de programas académicos</v>
      </c>
      <c r="F25" s="332" t="str">
        <f>'01-Mapa de riesgo-UO'!L26</f>
        <v>La normativa nacional presenta cambios en algunos de sus procedimientos</v>
      </c>
      <c r="G25" s="52" t="str">
        <f>'01-Mapa de riesgo-UO'!I26</f>
        <v>Pérdida de registro calificado (acreditación) de programa académico</v>
      </c>
      <c r="H25" s="332" t="str">
        <f>'01-Mapa de riesgo-UO'!M26</f>
        <v>El programa académico puede ser cerrado en caso de no cumplir con los requisitos establecidos en la normativa</v>
      </c>
      <c r="I25" s="385" t="str">
        <f>'01-Mapa de riesgo-UO'!AT26</f>
        <v>MODERADO</v>
      </c>
      <c r="J25" s="204" t="str">
        <f>'01-Mapa de riesgo-UO'!AW26</f>
        <v>REDUCIR</v>
      </c>
      <c r="K25" s="332" t="str">
        <f t="shared" ref="K25" si="2">IF(I25="GRAVE","Debe formularse",IF(I25="MODERADO", "Si el proceso lo requiere","NO"))</f>
        <v>Si el proceso lo requiere</v>
      </c>
      <c r="L25" s="324"/>
      <c r="M25" s="324"/>
      <c r="N25" s="324"/>
      <c r="O25" s="324"/>
      <c r="P25" s="324"/>
      <c r="Q25" s="324"/>
      <c r="R25" s="324"/>
      <c r="S25" s="324"/>
    </row>
    <row r="26" spans="1:19" ht="88.5" hidden="1" customHeight="1" x14ac:dyDescent="0.2">
      <c r="A26" s="324"/>
      <c r="B26" s="332"/>
      <c r="C26" s="332"/>
      <c r="D26" s="332"/>
      <c r="E26" s="332"/>
      <c r="F26" s="332"/>
      <c r="G26" s="52">
        <f>'01-Mapa de riesgo-UO'!I27</f>
        <v>0</v>
      </c>
      <c r="H26" s="332"/>
      <c r="I26" s="385"/>
      <c r="J26" s="204">
        <f>'01-Mapa de riesgo-UO'!AW27</f>
        <v>0</v>
      </c>
      <c r="K26" s="332"/>
      <c r="L26" s="324"/>
      <c r="M26" s="324"/>
      <c r="N26" s="324"/>
      <c r="O26" s="324"/>
      <c r="P26" s="324"/>
      <c r="Q26" s="324"/>
      <c r="R26" s="324"/>
      <c r="S26" s="324"/>
    </row>
    <row r="27" spans="1:19" ht="88.5" hidden="1" customHeight="1" x14ac:dyDescent="0.2">
      <c r="A27" s="324"/>
      <c r="B27" s="332"/>
      <c r="C27" s="332"/>
      <c r="D27" s="332"/>
      <c r="E27" s="332"/>
      <c r="F27" s="332"/>
      <c r="G27" s="52">
        <f>'01-Mapa de riesgo-UO'!I28</f>
        <v>0</v>
      </c>
      <c r="H27" s="332"/>
      <c r="I27" s="385"/>
      <c r="J27" s="204">
        <f>'01-Mapa de riesgo-UO'!AW28</f>
        <v>0</v>
      </c>
      <c r="K27" s="332"/>
      <c r="L27" s="324"/>
      <c r="M27" s="324"/>
      <c r="N27" s="324"/>
      <c r="O27" s="324"/>
      <c r="P27" s="324"/>
      <c r="Q27" s="324"/>
      <c r="R27" s="324"/>
      <c r="S27" s="324"/>
    </row>
    <row r="28" spans="1:19" ht="88.5" hidden="1" customHeight="1" x14ac:dyDescent="0.2">
      <c r="A28" s="324">
        <v>7</v>
      </c>
      <c r="B28" s="332" t="str">
        <f>'01-Mapa de riesgo-UO'!D29</f>
        <v>INVESTIGACIÓN_E_INNOVACIÓN</v>
      </c>
      <c r="C28" s="332" t="str">
        <f>+'01-Mapa de riesgo-UO'!F29</f>
        <v>NO</v>
      </c>
      <c r="D28" s="332" t="str">
        <f>'01-Mapa de riesgo-UO'!J29</f>
        <v>Estratégico</v>
      </c>
      <c r="E28" s="332" t="str">
        <f>'01-Mapa de riesgo-UO'!K29</f>
        <v>Actualización en normativa vigente para grupos de investigación</v>
      </c>
      <c r="F28" s="332"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32" t="str">
        <f>'01-Mapa de riesgo-UO'!M29</f>
        <v>Pérdida de la categoría del grupo de investigación</v>
      </c>
      <c r="I28" s="385" t="str">
        <f>'01-Mapa de riesgo-UO'!AT29</f>
        <v>MODERADO</v>
      </c>
      <c r="J28" s="204" t="str">
        <f>'01-Mapa de riesgo-UO'!AW29</f>
        <v>REDUCIR</v>
      </c>
      <c r="K28" s="332" t="str">
        <f t="shared" ref="K28" si="3">IF(I28="GRAVE","Debe formularse",IF(I28="MODERADO", "Si el proceso lo requiere","NO"))</f>
        <v>Si el proceso lo requiere</v>
      </c>
      <c r="L28" s="324"/>
      <c r="M28" s="324"/>
      <c r="N28" s="324"/>
      <c r="O28" s="324"/>
      <c r="P28" s="324"/>
      <c r="Q28" s="324"/>
      <c r="R28" s="324"/>
      <c r="S28" s="324"/>
    </row>
    <row r="29" spans="1:19" ht="88.5" hidden="1" customHeight="1" x14ac:dyDescent="0.2">
      <c r="A29" s="324"/>
      <c r="B29" s="332"/>
      <c r="C29" s="332"/>
      <c r="D29" s="332"/>
      <c r="E29" s="332"/>
      <c r="F29" s="332"/>
      <c r="G29" s="52">
        <f>'01-Mapa de riesgo-UO'!I30</f>
        <v>0</v>
      </c>
      <c r="H29" s="332"/>
      <c r="I29" s="385"/>
      <c r="J29" s="204">
        <f>'01-Mapa de riesgo-UO'!AW30</f>
        <v>0</v>
      </c>
      <c r="K29" s="332"/>
      <c r="L29" s="324"/>
      <c r="M29" s="324"/>
      <c r="N29" s="324"/>
      <c r="O29" s="324"/>
      <c r="P29" s="324"/>
      <c r="Q29" s="324"/>
      <c r="R29" s="324"/>
      <c r="S29" s="324"/>
    </row>
    <row r="30" spans="1:19" ht="88.5" hidden="1" customHeight="1" x14ac:dyDescent="0.2">
      <c r="A30" s="324"/>
      <c r="B30" s="332"/>
      <c r="C30" s="332"/>
      <c r="D30" s="332"/>
      <c r="E30" s="332"/>
      <c r="F30" s="332"/>
      <c r="G30" s="52">
        <f>'01-Mapa de riesgo-UO'!I31</f>
        <v>0</v>
      </c>
      <c r="H30" s="332"/>
      <c r="I30" s="385"/>
      <c r="J30" s="204">
        <f>'01-Mapa de riesgo-UO'!AW31</f>
        <v>0</v>
      </c>
      <c r="K30" s="332"/>
      <c r="L30" s="324"/>
      <c r="M30" s="324"/>
      <c r="N30" s="324"/>
      <c r="O30" s="324"/>
      <c r="P30" s="324"/>
      <c r="Q30" s="324"/>
      <c r="R30" s="324"/>
      <c r="S30" s="324"/>
    </row>
    <row r="31" spans="1:19" ht="88.5" hidden="1" customHeight="1" x14ac:dyDescent="0.2">
      <c r="A31" s="324">
        <v>8</v>
      </c>
      <c r="B31" s="332" t="str">
        <f>'01-Mapa de riesgo-UO'!D32</f>
        <v>ADMINISTRACIÓN_INSTITUCIONAL</v>
      </c>
      <c r="C31" s="332" t="str">
        <f>+'01-Mapa de riesgo-UO'!F32</f>
        <v>NO</v>
      </c>
      <c r="D31" s="332" t="str">
        <f>'01-Mapa de riesgo-UO'!J32</f>
        <v>Operacional</v>
      </c>
      <c r="E31" s="332" t="str">
        <f>'01-Mapa de riesgo-UO'!K32</f>
        <v>Escasez de espacios físicos adecuados para el funcionamaiento de la Facultad de Bellas Artes y Humanidades</v>
      </c>
      <c r="F31" s="332"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32" t="str">
        <f>'01-Mapa de riesgo-UO'!M32</f>
        <v>Disminución de la calidad académica en el cumplimiento de las funciones misionales.</v>
      </c>
      <c r="I31" s="385" t="str">
        <f>'01-Mapa de riesgo-UO'!AT32</f>
        <v>MODERADO</v>
      </c>
      <c r="J31" s="204" t="str">
        <f>'01-Mapa de riesgo-UO'!AW32</f>
        <v>COMPARTIR</v>
      </c>
      <c r="K31" s="332" t="str">
        <f t="shared" ref="K31" si="4">IF(I31="GRAVE","Debe formularse",IF(I31="MODERADO", "Si el proceso lo requiere","NO"))</f>
        <v>Si el proceso lo requiere</v>
      </c>
      <c r="L31" s="324"/>
      <c r="M31" s="324"/>
      <c r="N31" s="324"/>
      <c r="O31" s="324"/>
      <c r="P31" s="324"/>
      <c r="Q31" s="324"/>
      <c r="R31" s="324"/>
      <c r="S31" s="324"/>
    </row>
    <row r="32" spans="1:19" ht="88.5" hidden="1" customHeight="1" x14ac:dyDescent="0.2">
      <c r="A32" s="324"/>
      <c r="B32" s="332"/>
      <c r="C32" s="332"/>
      <c r="D32" s="332"/>
      <c r="E32" s="332"/>
      <c r="F32" s="332"/>
      <c r="G32" s="52" t="str">
        <f>'01-Mapa de riesgo-UO'!I33</f>
        <v>Algunos espacios existentes son innadecuados para el uso de la comunidad de la Facultad de Bellas Artes y Humanidades</v>
      </c>
      <c r="H32" s="332"/>
      <c r="I32" s="385"/>
      <c r="J32" s="204" t="str">
        <f>'01-Mapa de riesgo-UO'!AW33</f>
        <v>COMPARTIR</v>
      </c>
      <c r="K32" s="332"/>
      <c r="L32" s="324"/>
      <c r="M32" s="324"/>
      <c r="N32" s="324"/>
      <c r="O32" s="324"/>
      <c r="P32" s="324"/>
      <c r="Q32" s="324"/>
      <c r="R32" s="324"/>
      <c r="S32" s="324"/>
    </row>
    <row r="33" spans="1:19" ht="88.5" hidden="1" customHeight="1" x14ac:dyDescent="0.2">
      <c r="A33" s="324"/>
      <c r="B33" s="332"/>
      <c r="C33" s="332"/>
      <c r="D33" s="332"/>
      <c r="E33" s="332"/>
      <c r="F33" s="332"/>
      <c r="G33" s="52">
        <f>'01-Mapa de riesgo-UO'!I34</f>
        <v>0</v>
      </c>
      <c r="H33" s="332"/>
      <c r="I33" s="385"/>
      <c r="J33" s="204" t="str">
        <f>'01-Mapa de riesgo-UO'!AW34</f>
        <v>COMPARTIR</v>
      </c>
      <c r="K33" s="332"/>
      <c r="L33" s="324"/>
      <c r="M33" s="324"/>
      <c r="N33" s="324"/>
      <c r="O33" s="324"/>
      <c r="P33" s="324"/>
      <c r="Q33" s="324"/>
      <c r="R33" s="324"/>
      <c r="S33" s="324"/>
    </row>
    <row r="34" spans="1:19" ht="88.5" hidden="1" customHeight="1" x14ac:dyDescent="0.2">
      <c r="A34" s="324">
        <v>9</v>
      </c>
      <c r="B34" s="332" t="str">
        <f>'01-Mapa de riesgo-UO'!D35</f>
        <v>ADMINISTRACIÓN_INSTITUCIONAL</v>
      </c>
      <c r="C34" s="332" t="str">
        <f>+'01-Mapa de riesgo-UO'!F35</f>
        <v>NO</v>
      </c>
      <c r="D34" s="332" t="str">
        <f>'01-Mapa de riesgo-UO'!J35</f>
        <v>Operacional</v>
      </c>
      <c r="E34" s="332" t="str">
        <f>'01-Mapa de riesgo-UO'!K35</f>
        <v>Alto nivel de ruido y consumo de sustancias alucinógenas al interior de la facultad por parte de los estudiantes</v>
      </c>
      <c r="F34" s="332"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32"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204">
        <f>'01-Mapa de riesgo-UO'!AW35</f>
        <v>0</v>
      </c>
      <c r="K34" s="332" t="str">
        <f t="shared" ref="K34" si="5">IF(I34="GRAVE","Debe formularse",IF(I34="MODERADO", "Si el proceso lo requiere","NO"))</f>
        <v>Debe formularse</v>
      </c>
      <c r="L34" s="324" t="s">
        <v>2660</v>
      </c>
      <c r="M34" s="324"/>
      <c r="N34" s="324"/>
      <c r="O34" s="324"/>
      <c r="P34" s="324"/>
      <c r="Q34" s="324"/>
      <c r="R34" s="324"/>
      <c r="S34" s="324"/>
    </row>
    <row r="35" spans="1:19" ht="88.5" hidden="1" customHeight="1" x14ac:dyDescent="0.2">
      <c r="A35" s="324"/>
      <c r="B35" s="332"/>
      <c r="C35" s="332"/>
      <c r="D35" s="332"/>
      <c r="E35" s="332"/>
      <c r="F35" s="332"/>
      <c r="G35" s="52">
        <f>'01-Mapa de riesgo-UO'!I36</f>
        <v>0</v>
      </c>
      <c r="H35" s="332"/>
      <c r="I35" s="385"/>
      <c r="J35" s="204">
        <f>'01-Mapa de riesgo-UO'!AW36</f>
        <v>0</v>
      </c>
      <c r="K35" s="332"/>
      <c r="L35" s="324"/>
      <c r="M35" s="324"/>
      <c r="N35" s="324"/>
      <c r="O35" s="324"/>
      <c r="P35" s="324"/>
      <c r="Q35" s="324"/>
      <c r="R35" s="324"/>
      <c r="S35" s="324"/>
    </row>
    <row r="36" spans="1:19" ht="88.5" hidden="1" customHeight="1" x14ac:dyDescent="0.2">
      <c r="A36" s="324"/>
      <c r="B36" s="332"/>
      <c r="C36" s="332"/>
      <c r="D36" s="332"/>
      <c r="E36" s="332"/>
      <c r="F36" s="332"/>
      <c r="G36" s="52">
        <f>'01-Mapa de riesgo-UO'!I37</f>
        <v>0</v>
      </c>
      <c r="H36" s="332"/>
      <c r="I36" s="385"/>
      <c r="J36" s="204">
        <f>'01-Mapa de riesgo-UO'!AW37</f>
        <v>0</v>
      </c>
      <c r="K36" s="332"/>
      <c r="L36" s="324"/>
      <c r="M36" s="324"/>
      <c r="N36" s="324"/>
      <c r="O36" s="324"/>
      <c r="P36" s="324"/>
      <c r="Q36" s="324"/>
      <c r="R36" s="324"/>
      <c r="S36" s="324"/>
    </row>
    <row r="37" spans="1:19" ht="88.5" hidden="1" customHeight="1" x14ac:dyDescent="0.2">
      <c r="A37" s="324">
        <v>10</v>
      </c>
      <c r="B37" s="332" t="str">
        <f>'01-Mapa de riesgo-UO'!D38</f>
        <v>ADMINISTRACIÓN_INSTITUCIONAL</v>
      </c>
      <c r="C37" s="332" t="str">
        <f>+'01-Mapa de riesgo-UO'!F38</f>
        <v>NO</v>
      </c>
      <c r="D37" s="332" t="str">
        <f>'01-Mapa de riesgo-UO'!J38</f>
        <v>Derechos_Humanos</v>
      </c>
      <c r="E37" s="332" t="str">
        <f>'01-Mapa de riesgo-UO'!K38</f>
        <v>Publico,psicosial, y fisico</v>
      </c>
      <c r="F37" s="332"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32" t="str">
        <f>'01-Mapa de riesgo-UO'!M38</f>
        <v xml:space="preserve">Enfermedades de origen psicosocial
Enfermedades y posibles intoxicaciones
Desersión
Afectación laboral, por dificultad en la concentración
</v>
      </c>
      <c r="I37" s="385" t="str">
        <f>'01-Mapa de riesgo-UO'!AT38</f>
        <v>GRAVE</v>
      </c>
      <c r="J37" s="204">
        <f>'01-Mapa de riesgo-UO'!AW38</f>
        <v>0</v>
      </c>
      <c r="K37" s="332" t="str">
        <f t="shared" ref="K37" si="6">IF(I37="GRAVE","Debe formularse",IF(I37="MODERADO", "Si el proceso lo requiere","NO"))</f>
        <v>Debe formularse</v>
      </c>
      <c r="L37" s="324" t="s">
        <v>2660</v>
      </c>
      <c r="M37" s="324"/>
      <c r="N37" s="324"/>
      <c r="O37" s="324"/>
      <c r="P37" s="324"/>
      <c r="Q37" s="324"/>
      <c r="R37" s="324"/>
      <c r="S37" s="324"/>
    </row>
    <row r="38" spans="1:19" ht="88.5" hidden="1" customHeight="1" x14ac:dyDescent="0.2">
      <c r="A38" s="324"/>
      <c r="B38" s="332"/>
      <c r="C38" s="332"/>
      <c r="D38" s="332"/>
      <c r="E38" s="332"/>
      <c r="F38" s="332"/>
      <c r="G38" s="52" t="str">
        <f>'01-Mapa de riesgo-UO'!I39</f>
        <v>Consumo de sustancias alucinógenas al interior de la facultad por parte de los estudiantes</v>
      </c>
      <c r="H38" s="332"/>
      <c r="I38" s="385"/>
      <c r="J38" s="204">
        <f>'01-Mapa de riesgo-UO'!AW39</f>
        <v>0</v>
      </c>
      <c r="K38" s="332"/>
      <c r="L38" s="324"/>
      <c r="M38" s="324"/>
      <c r="N38" s="324"/>
      <c r="O38" s="324"/>
      <c r="P38" s="324"/>
      <c r="Q38" s="324"/>
      <c r="R38" s="324"/>
      <c r="S38" s="324"/>
    </row>
    <row r="39" spans="1:19" ht="88.5" hidden="1" customHeight="1" x14ac:dyDescent="0.2">
      <c r="A39" s="324"/>
      <c r="B39" s="332"/>
      <c r="C39" s="332"/>
      <c r="D39" s="332"/>
      <c r="E39" s="332"/>
      <c r="F39" s="332"/>
      <c r="G39" s="52" t="str">
        <f>'01-Mapa de riesgo-UO'!I40</f>
        <v>Proliferación de olores de sustancias psicoactivas en la edificación de Besllas Artes</v>
      </c>
      <c r="H39" s="332"/>
      <c r="I39" s="385"/>
      <c r="J39" s="204">
        <f>'01-Mapa de riesgo-UO'!AW40</f>
        <v>0</v>
      </c>
      <c r="K39" s="332"/>
      <c r="L39" s="324"/>
      <c r="M39" s="324"/>
      <c r="N39" s="324"/>
      <c r="O39" s="324"/>
      <c r="P39" s="324"/>
      <c r="Q39" s="324"/>
      <c r="R39" s="324"/>
      <c r="S39" s="324"/>
    </row>
    <row r="40" spans="1:19" ht="88.5" hidden="1" customHeight="1" x14ac:dyDescent="0.2">
      <c r="A40" s="324">
        <v>11</v>
      </c>
      <c r="B40" s="332" t="str">
        <f>'01-Mapa de riesgo-UO'!D41</f>
        <v>DOCENCIA</v>
      </c>
      <c r="C40" s="332" t="str">
        <f>+'01-Mapa de riesgo-UO'!F41</f>
        <v>NO</v>
      </c>
      <c r="D40" s="332" t="str">
        <f>'01-Mapa de riesgo-UO'!J41</f>
        <v>Imagen</v>
      </c>
      <c r="E40" s="332" t="str">
        <f>'01-Mapa de riesgo-UO'!K41</f>
        <v>Cambios de la normatividad nacional que rige los procesos de renovación de registro calificado</v>
      </c>
      <c r="F40" s="332" t="str">
        <f>'01-Mapa de riesgo-UO'!L41</f>
        <v>Pérdida del registro calificado de uno de los programas que hacen parte de la Facultad</v>
      </c>
      <c r="G40" s="52" t="str">
        <f>'01-Mapa de riesgo-UO'!I41</f>
        <v>Falta de control y seguimiento a las fechas de vencimiento a los registros calificados</v>
      </c>
      <c r="H40" s="332" t="str">
        <f>'01-Mapa de riesgo-UO'!M41</f>
        <v>No ofrecimiento del programa académico
Pérdida de imagen Institucional</v>
      </c>
      <c r="I40" s="385" t="str">
        <f>'01-Mapa de riesgo-UO'!AT41</f>
        <v>MODERADO</v>
      </c>
      <c r="J40" s="204" t="str">
        <f>'01-Mapa de riesgo-UO'!AW41</f>
        <v>REDUCIR</v>
      </c>
      <c r="K40" s="332" t="str">
        <f t="shared" ref="K40" si="7">IF(I40="GRAVE","Debe formularse",IF(I40="MODERADO", "Si el proceso lo requiere","NO"))</f>
        <v>Si el proceso lo requiere</v>
      </c>
      <c r="L40" s="324"/>
      <c r="M40" s="324"/>
      <c r="N40" s="324"/>
      <c r="O40" s="324"/>
      <c r="P40" s="324"/>
      <c r="Q40" s="324"/>
      <c r="R40" s="324"/>
      <c r="S40" s="324"/>
    </row>
    <row r="41" spans="1:19" ht="88.5" hidden="1" customHeight="1" x14ac:dyDescent="0.2">
      <c r="A41" s="324"/>
      <c r="B41" s="332"/>
      <c r="C41" s="332"/>
      <c r="D41" s="332"/>
      <c r="E41" s="332"/>
      <c r="F41" s="332"/>
      <c r="G41" s="52" t="str">
        <f>'01-Mapa de riesgo-UO'!I42</f>
        <v>No renovación del registro calificado de un programa académico</v>
      </c>
      <c r="H41" s="332"/>
      <c r="I41" s="385"/>
      <c r="J41" s="204" t="str">
        <f>'01-Mapa de riesgo-UO'!AW42</f>
        <v>REDUCIR</v>
      </c>
      <c r="K41" s="332"/>
      <c r="L41" s="324"/>
      <c r="M41" s="324"/>
      <c r="N41" s="324"/>
      <c r="O41" s="324"/>
      <c r="P41" s="324"/>
      <c r="Q41" s="324"/>
      <c r="R41" s="324"/>
      <c r="S41" s="324"/>
    </row>
    <row r="42" spans="1:19" ht="88.5" hidden="1" customHeight="1" x14ac:dyDescent="0.2">
      <c r="A42" s="324"/>
      <c r="B42" s="332"/>
      <c r="C42" s="332"/>
      <c r="D42" s="332"/>
      <c r="E42" s="332"/>
      <c r="F42" s="332"/>
      <c r="G42" s="52">
        <f>'01-Mapa de riesgo-UO'!I43</f>
        <v>0</v>
      </c>
      <c r="H42" s="332"/>
      <c r="I42" s="385"/>
      <c r="J42" s="204">
        <f>'01-Mapa de riesgo-UO'!AW43</f>
        <v>0</v>
      </c>
      <c r="K42" s="332"/>
      <c r="L42" s="324"/>
      <c r="M42" s="324"/>
      <c r="N42" s="324"/>
      <c r="O42" s="324"/>
      <c r="P42" s="324"/>
      <c r="Q42" s="324"/>
      <c r="R42" s="324"/>
      <c r="S42" s="324"/>
    </row>
    <row r="43" spans="1:19" ht="88.5" hidden="1" customHeight="1" x14ac:dyDescent="0.2">
      <c r="A43" s="324">
        <v>12</v>
      </c>
      <c r="B43" s="332" t="str">
        <f>'01-Mapa de riesgo-UO'!D44</f>
        <v>DOCENCIA</v>
      </c>
      <c r="C43" s="332" t="str">
        <f>+'01-Mapa de riesgo-UO'!F44</f>
        <v>NO</v>
      </c>
      <c r="D43" s="332" t="str">
        <f>'01-Mapa de riesgo-UO'!J44</f>
        <v>Estratégico</v>
      </c>
      <c r="E43" s="332" t="str">
        <f>'01-Mapa de riesgo-UO'!K44</f>
        <v>Deserción estudiantil</v>
      </c>
      <c r="F43" s="332"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32" t="str">
        <f>'01-Mapa de riesgo-UO'!M44</f>
        <v>Indicadores de la Universidad afectados
Disminución de los recursos de la Universidad</v>
      </c>
      <c r="I43" s="385" t="str">
        <f>'01-Mapa de riesgo-UO'!AT44</f>
        <v>MODERADO</v>
      </c>
      <c r="J43" s="204" t="str">
        <f>'01-Mapa de riesgo-UO'!AW44</f>
        <v>REDUCIR</v>
      </c>
      <c r="K43" s="332" t="str">
        <f t="shared" ref="K43" si="8">IF(I43="GRAVE","Debe formularse",IF(I43="MODERADO", "Si el proceso lo requiere","NO"))</f>
        <v>Si el proceso lo requiere</v>
      </c>
      <c r="L43" s="324"/>
      <c r="M43" s="324"/>
      <c r="N43" s="324"/>
      <c r="O43" s="324"/>
      <c r="P43" s="324"/>
      <c r="Q43" s="324"/>
      <c r="R43" s="324"/>
      <c r="S43" s="324"/>
    </row>
    <row r="44" spans="1:19" ht="88.5" hidden="1" customHeight="1" x14ac:dyDescent="0.2">
      <c r="A44" s="324"/>
      <c r="B44" s="332"/>
      <c r="C44" s="332"/>
      <c r="D44" s="332"/>
      <c r="E44" s="332"/>
      <c r="F44" s="332"/>
      <c r="G44" s="52" t="str">
        <f>'01-Mapa de riesgo-UO'!I45</f>
        <v>Los currículos de las asignaturas no permiten el buen desempeño del estudiante</v>
      </c>
      <c r="H44" s="332"/>
      <c r="I44" s="385"/>
      <c r="J44" s="204">
        <f>'01-Mapa de riesgo-UO'!AW45</f>
        <v>0</v>
      </c>
      <c r="K44" s="332"/>
      <c r="L44" s="324"/>
      <c r="M44" s="324"/>
      <c r="N44" s="324"/>
      <c r="O44" s="324"/>
      <c r="P44" s="324"/>
      <c r="Q44" s="324"/>
      <c r="R44" s="324"/>
      <c r="S44" s="324"/>
    </row>
    <row r="45" spans="1:19" ht="88.5" hidden="1" customHeight="1" x14ac:dyDescent="0.2">
      <c r="A45" s="324"/>
      <c r="B45" s="332"/>
      <c r="C45" s="332"/>
      <c r="D45" s="332"/>
      <c r="E45" s="332"/>
      <c r="F45" s="332"/>
      <c r="G45" s="52">
        <f>'01-Mapa de riesgo-UO'!I46</f>
        <v>0</v>
      </c>
      <c r="H45" s="332"/>
      <c r="I45" s="385"/>
      <c r="J45" s="204">
        <f>'01-Mapa de riesgo-UO'!AW46</f>
        <v>0</v>
      </c>
      <c r="K45" s="332"/>
      <c r="L45" s="324"/>
      <c r="M45" s="324"/>
      <c r="N45" s="324"/>
      <c r="O45" s="324"/>
      <c r="P45" s="324"/>
      <c r="Q45" s="324"/>
      <c r="R45" s="324"/>
      <c r="S45" s="324"/>
    </row>
    <row r="46" spans="1:19" ht="88.5" hidden="1" customHeight="1" x14ac:dyDescent="0.2">
      <c r="A46" s="324">
        <v>13</v>
      </c>
      <c r="B46" s="332" t="str">
        <f>'01-Mapa de riesgo-UO'!D47</f>
        <v>DOCENCIA</v>
      </c>
      <c r="C46" s="332" t="str">
        <f>+'01-Mapa de riesgo-UO'!F47</f>
        <v>NO</v>
      </c>
      <c r="D46" s="332" t="str">
        <f>'01-Mapa de riesgo-UO'!J47</f>
        <v>Cumplimiento</v>
      </c>
      <c r="E46" s="332" t="str">
        <f>'01-Mapa de riesgo-UO'!K47</f>
        <v>Normatividad vigente asociada al diligenciamiento, control y  seguimiento al plan de trabajo docente.</v>
      </c>
      <c r="F46" s="332"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32" t="str">
        <f>'01-Mapa de riesgo-UO'!M47</f>
        <v>Procesos disciplinarios y penales
Demandas a la Universidad
Aumento de peticiones, quejas y reclamos
Resultados de las asignaturas no acorde con la programación establecida</v>
      </c>
      <c r="I46" s="385" t="str">
        <f>'01-Mapa de riesgo-UO'!AT47</f>
        <v>LEVE</v>
      </c>
      <c r="J46" s="204" t="str">
        <f>'01-Mapa de riesgo-UO'!AW47</f>
        <v>ASUMIR</v>
      </c>
      <c r="K46" s="332" t="str">
        <f t="shared" ref="K46" si="9">IF(I46="GRAVE","Debe formularse",IF(I46="MODERADO", "Si el proceso lo requiere","NO"))</f>
        <v>NO</v>
      </c>
      <c r="L46" s="324"/>
      <c r="M46" s="324"/>
      <c r="N46" s="324"/>
      <c r="O46" s="324"/>
      <c r="P46" s="324"/>
      <c r="Q46" s="324"/>
      <c r="R46" s="324"/>
      <c r="S46" s="324"/>
    </row>
    <row r="47" spans="1:19" ht="88.5" hidden="1" customHeight="1" x14ac:dyDescent="0.2">
      <c r="A47" s="324"/>
      <c r="B47" s="332"/>
      <c r="C47" s="332"/>
      <c r="D47" s="332"/>
      <c r="E47" s="332"/>
      <c r="F47" s="332"/>
      <c r="G47" s="52">
        <f>'01-Mapa de riesgo-UO'!I48</f>
        <v>0</v>
      </c>
      <c r="H47" s="332"/>
      <c r="I47" s="385"/>
      <c r="J47" s="204" t="str">
        <f>'01-Mapa de riesgo-UO'!AW48</f>
        <v>ASUMIR</v>
      </c>
      <c r="K47" s="332"/>
      <c r="L47" s="324"/>
      <c r="M47" s="324"/>
      <c r="N47" s="324"/>
      <c r="O47" s="324"/>
      <c r="P47" s="324"/>
      <c r="Q47" s="324"/>
      <c r="R47" s="324"/>
      <c r="S47" s="324"/>
    </row>
    <row r="48" spans="1:19" ht="88.5" hidden="1" customHeight="1" x14ac:dyDescent="0.2">
      <c r="A48" s="324"/>
      <c r="B48" s="332"/>
      <c r="C48" s="332"/>
      <c r="D48" s="332"/>
      <c r="E48" s="332"/>
      <c r="F48" s="332"/>
      <c r="G48" s="52">
        <f>'01-Mapa de riesgo-UO'!I49</f>
        <v>0</v>
      </c>
      <c r="H48" s="332"/>
      <c r="I48" s="385"/>
      <c r="J48" s="204" t="str">
        <f>'01-Mapa de riesgo-UO'!AW49</f>
        <v>ASUMIR</v>
      </c>
      <c r="K48" s="332"/>
      <c r="L48" s="324"/>
      <c r="M48" s="324"/>
      <c r="N48" s="324"/>
      <c r="O48" s="324"/>
      <c r="P48" s="324"/>
      <c r="Q48" s="324"/>
      <c r="R48" s="324"/>
      <c r="S48" s="324"/>
    </row>
    <row r="49" spans="1:19" ht="88.5" hidden="1" customHeight="1" x14ac:dyDescent="0.2">
      <c r="A49" s="324">
        <v>14</v>
      </c>
      <c r="B49" s="332" t="str">
        <f>'01-Mapa de riesgo-UO'!D50</f>
        <v>INVESTIGACIÓN_E_INNOVACIÓN</v>
      </c>
      <c r="C49" s="332" t="str">
        <f>+'01-Mapa de riesgo-UO'!F50</f>
        <v>NO</v>
      </c>
      <c r="D49" s="332" t="str">
        <f>'01-Mapa de riesgo-UO'!J50</f>
        <v>Estratégico</v>
      </c>
      <c r="E49" s="332" t="str">
        <f>'01-Mapa de riesgo-UO'!K50</f>
        <v>Descenso en la categoria asignada por Colciencias de los Grupos de investigación vinculados a la Facultad.</v>
      </c>
      <c r="F49" s="332"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32"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204" t="str">
        <f>'01-Mapa de riesgo-UO'!AW50</f>
        <v>ASUMIR</v>
      </c>
      <c r="K49" s="332" t="str">
        <f t="shared" ref="K49" si="10">IF(I49="GRAVE","Debe formularse",IF(I49="MODERADO", "Si el proceso lo requiere","NO"))</f>
        <v>NO</v>
      </c>
      <c r="L49" s="324"/>
      <c r="M49" s="324"/>
      <c r="N49" s="324"/>
      <c r="O49" s="324"/>
      <c r="P49" s="324"/>
      <c r="Q49" s="324"/>
      <c r="R49" s="324"/>
      <c r="S49" s="324"/>
    </row>
    <row r="50" spans="1:19" ht="88.5" hidden="1" customHeight="1" x14ac:dyDescent="0.2">
      <c r="A50" s="324"/>
      <c r="B50" s="332"/>
      <c r="C50" s="332"/>
      <c r="D50" s="332"/>
      <c r="E50" s="332"/>
      <c r="F50" s="332"/>
      <c r="G50" s="52" t="str">
        <f>'01-Mapa de riesgo-UO'!I51</f>
        <v>Desactualización de la información del Grupo de Investigación en la plataforma de Colciencias  y poca vinculación de estudiantes de pregrado y posgrado</v>
      </c>
      <c r="H50" s="332"/>
      <c r="I50" s="385"/>
      <c r="J50" s="204" t="str">
        <f>'01-Mapa de riesgo-UO'!AW51</f>
        <v>ASUMIR</v>
      </c>
      <c r="K50" s="332"/>
      <c r="L50" s="324"/>
      <c r="M50" s="324"/>
      <c r="N50" s="324"/>
      <c r="O50" s="324"/>
      <c r="P50" s="324"/>
      <c r="Q50" s="324"/>
      <c r="R50" s="324"/>
      <c r="S50" s="324"/>
    </row>
    <row r="51" spans="1:19" ht="88.5" hidden="1" customHeight="1" x14ac:dyDescent="0.2">
      <c r="A51" s="324"/>
      <c r="B51" s="332"/>
      <c r="C51" s="332"/>
      <c r="D51" s="332"/>
      <c r="E51" s="332"/>
      <c r="F51" s="332"/>
      <c r="G51" s="52" t="str">
        <f>'01-Mapa de riesgo-UO'!I52</f>
        <v>Poca disponibilidad de presupuesto para el desarrollo de proyectos</v>
      </c>
      <c r="H51" s="332"/>
      <c r="I51" s="385"/>
      <c r="J51" s="204" t="str">
        <f>'01-Mapa de riesgo-UO'!AW52</f>
        <v>ASUMIR</v>
      </c>
      <c r="K51" s="332"/>
      <c r="L51" s="324"/>
      <c r="M51" s="324"/>
      <c r="N51" s="324"/>
      <c r="O51" s="324"/>
      <c r="P51" s="324"/>
      <c r="Q51" s="324"/>
      <c r="R51" s="324"/>
      <c r="S51" s="324"/>
    </row>
    <row r="52" spans="1:19" ht="88.5" hidden="1" customHeight="1" x14ac:dyDescent="0.2">
      <c r="A52" s="324">
        <v>15</v>
      </c>
      <c r="B52" s="332" t="str">
        <f>'01-Mapa de riesgo-UO'!D53</f>
        <v>INVESTIGACIÓN_E_INNOVACIÓN</v>
      </c>
      <c r="C52" s="332" t="str">
        <f>+'01-Mapa de riesgo-UO'!F53</f>
        <v>NO</v>
      </c>
      <c r="D52" s="332" t="str">
        <f>'01-Mapa de riesgo-UO'!J53</f>
        <v>Operacional</v>
      </c>
      <c r="E52" s="332" t="str">
        <f>'01-Mapa de riesgo-UO'!K53</f>
        <v>Impedimento en la prestación del servicio de laboratorios académicos y de investigación.</v>
      </c>
      <c r="F52" s="332" t="str">
        <f>'01-Mapa de riesgo-UO'!L53</f>
        <v>Daño parcial o total, en equipamientos de los laboratorios</v>
      </c>
      <c r="G52" s="52" t="str">
        <f>'01-Mapa de riesgo-UO'!I53</f>
        <v>Falta de mantenimiento de los equipos</v>
      </c>
      <c r="H52" s="332"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204" t="str">
        <f>'01-Mapa de riesgo-UO'!AW53</f>
        <v>ASUMIR</v>
      </c>
      <c r="K52" s="332" t="str">
        <f t="shared" ref="K52" si="11">IF(I52="GRAVE","Debe formularse",IF(I52="MODERADO", "Si el proceso lo requiere","NO"))</f>
        <v>NO</v>
      </c>
      <c r="L52" s="324"/>
      <c r="M52" s="324"/>
      <c r="N52" s="324"/>
      <c r="O52" s="324"/>
      <c r="P52" s="324"/>
      <c r="Q52" s="324"/>
      <c r="R52" s="324"/>
      <c r="S52" s="324"/>
    </row>
    <row r="53" spans="1:19" ht="88.5" hidden="1" customHeight="1" x14ac:dyDescent="0.2">
      <c r="A53" s="324"/>
      <c r="B53" s="332"/>
      <c r="C53" s="332"/>
      <c r="D53" s="332"/>
      <c r="E53" s="332"/>
      <c r="F53" s="332"/>
      <c r="G53" s="52" t="str">
        <f>'01-Mapa de riesgo-UO'!I54</f>
        <v>Manejo inadecuado de los equipos o falta de uso</v>
      </c>
      <c r="H53" s="332"/>
      <c r="I53" s="385"/>
      <c r="J53" s="204" t="str">
        <f>'01-Mapa de riesgo-UO'!AW54</f>
        <v>ASUMIR</v>
      </c>
      <c r="K53" s="332"/>
      <c r="L53" s="324"/>
      <c r="M53" s="324"/>
      <c r="N53" s="324"/>
      <c r="O53" s="324"/>
      <c r="P53" s="324"/>
      <c r="Q53" s="324"/>
      <c r="R53" s="324"/>
      <c r="S53" s="324"/>
    </row>
    <row r="54" spans="1:19" ht="88.5" hidden="1" customHeight="1" x14ac:dyDescent="0.2">
      <c r="A54" s="324"/>
      <c r="B54" s="332"/>
      <c r="C54" s="332"/>
      <c r="D54" s="332"/>
      <c r="E54" s="332"/>
      <c r="F54" s="332"/>
      <c r="G54" s="52" t="str">
        <f>'01-Mapa de riesgo-UO'!I55</f>
        <v>Falta de insumos o complementos necesarios para los equipos</v>
      </c>
      <c r="H54" s="332"/>
      <c r="I54" s="385"/>
      <c r="J54" s="204" t="str">
        <f>'01-Mapa de riesgo-UO'!AW55</f>
        <v>ASUMIR</v>
      </c>
      <c r="K54" s="332"/>
      <c r="L54" s="324"/>
      <c r="M54" s="324"/>
      <c r="N54" s="324"/>
      <c r="O54" s="324"/>
      <c r="P54" s="324"/>
      <c r="Q54" s="324"/>
      <c r="R54" s="324"/>
      <c r="S54" s="324"/>
    </row>
    <row r="55" spans="1:19" ht="88.5" hidden="1" customHeight="1" x14ac:dyDescent="0.2">
      <c r="A55" s="324">
        <v>16</v>
      </c>
      <c r="B55" s="332" t="str">
        <f>'01-Mapa de riesgo-UO'!D56</f>
        <v>ADMINISTRACIÓN_INSTITUCIONAL</v>
      </c>
      <c r="C55" s="332" t="str">
        <f>+'01-Mapa de riesgo-UO'!F56</f>
        <v>NO</v>
      </c>
      <c r="D55" s="332" t="str">
        <f>'01-Mapa de riesgo-UO'!J56</f>
        <v>Financiero</v>
      </c>
      <c r="E55" s="332" t="str">
        <f>'01-Mapa de riesgo-UO'!K56</f>
        <v>Infraestructura física dispersa para los diferentes departamentos y programas de la Facultad</v>
      </c>
      <c r="F55" s="332" t="str">
        <f>'01-Mapa de riesgo-UO'!L56</f>
        <v>No se cuenta con una infraestructura física unificada que integre al personal perteneciente a la Facultad</v>
      </c>
      <c r="G55" s="52" t="str">
        <f>'01-Mapa de riesgo-UO'!I56</f>
        <v>Recursos limitados de la Institución</v>
      </c>
      <c r="H55" s="332"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204" t="str">
        <f>'01-Mapa de riesgo-UO'!AW56</f>
        <v>COMPARTIR</v>
      </c>
      <c r="K55" s="332" t="str">
        <f t="shared" ref="K55" si="12">IF(I55="GRAVE","Debe formularse",IF(I55="MODERADO", "Si el proceso lo requiere","NO"))</f>
        <v>Si el proceso lo requiere</v>
      </c>
      <c r="L55" s="324"/>
      <c r="M55" s="324"/>
      <c r="N55" s="324"/>
      <c r="O55" s="324"/>
      <c r="P55" s="324"/>
      <c r="Q55" s="324"/>
      <c r="R55" s="324"/>
      <c r="S55" s="324"/>
    </row>
    <row r="56" spans="1:19" ht="88.5" hidden="1" customHeight="1" x14ac:dyDescent="0.2">
      <c r="A56" s="324"/>
      <c r="B56" s="332"/>
      <c r="C56" s="332"/>
      <c r="D56" s="332"/>
      <c r="E56" s="332"/>
      <c r="F56" s="332"/>
      <c r="G56" s="52">
        <f>'01-Mapa de riesgo-UO'!I57</f>
        <v>0</v>
      </c>
      <c r="H56" s="332"/>
      <c r="I56" s="385"/>
      <c r="J56" s="204">
        <f>'01-Mapa de riesgo-UO'!AW57</f>
        <v>0</v>
      </c>
      <c r="K56" s="332"/>
      <c r="L56" s="324"/>
      <c r="M56" s="324"/>
      <c r="N56" s="324"/>
      <c r="O56" s="324"/>
      <c r="P56" s="324"/>
      <c r="Q56" s="324"/>
      <c r="R56" s="324"/>
      <c r="S56" s="324"/>
    </row>
    <row r="57" spans="1:19" ht="88.5" hidden="1" customHeight="1" x14ac:dyDescent="0.2">
      <c r="A57" s="324"/>
      <c r="B57" s="332"/>
      <c r="C57" s="332"/>
      <c r="D57" s="332"/>
      <c r="E57" s="332"/>
      <c r="F57" s="332"/>
      <c r="G57" s="52">
        <f>'01-Mapa de riesgo-UO'!I58</f>
        <v>0</v>
      </c>
      <c r="H57" s="332"/>
      <c r="I57" s="385"/>
      <c r="J57" s="204">
        <f>'01-Mapa de riesgo-UO'!AW58</f>
        <v>0</v>
      </c>
      <c r="K57" s="332"/>
      <c r="L57" s="324"/>
      <c r="M57" s="324"/>
      <c r="N57" s="324"/>
      <c r="O57" s="324"/>
      <c r="P57" s="324"/>
      <c r="Q57" s="324"/>
      <c r="R57" s="324"/>
      <c r="S57" s="324"/>
    </row>
    <row r="58" spans="1:19" ht="88.5" hidden="1" customHeight="1" x14ac:dyDescent="0.2">
      <c r="A58" s="324">
        <v>17</v>
      </c>
      <c r="B58" s="332" t="str">
        <f>'01-Mapa de riesgo-UO'!D59</f>
        <v>DOCENCIA</v>
      </c>
      <c r="C58" s="332" t="str">
        <f>+'01-Mapa de riesgo-UO'!F59</f>
        <v>NO</v>
      </c>
      <c r="D58" s="332" t="str">
        <f>'01-Mapa de riesgo-UO'!J59</f>
        <v>Cumplimiento</v>
      </c>
      <c r="E58" s="332" t="str">
        <f>'01-Mapa de riesgo-UO'!K59</f>
        <v>EJECUCIÓN INADECUADA DE LA CONTRATACIÓN</v>
      </c>
      <c r="F58" s="332"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32"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204" t="str">
        <f>'01-Mapa de riesgo-UO'!AW59</f>
        <v>COMPARTIR</v>
      </c>
      <c r="K58" s="332" t="str">
        <f t="shared" ref="K58" si="13">IF(I58="GRAVE","Debe formularse",IF(I58="MODERADO", "Si el proceso lo requiere","NO"))</f>
        <v>Si el proceso lo requiere</v>
      </c>
      <c r="L58" s="324"/>
      <c r="M58" s="324"/>
      <c r="N58" s="324"/>
      <c r="O58" s="324"/>
      <c r="P58" s="324"/>
      <c r="Q58" s="324"/>
      <c r="R58" s="324"/>
      <c r="S58" s="324"/>
    </row>
    <row r="59" spans="1:19" ht="88.5" hidden="1" customHeight="1" x14ac:dyDescent="0.2">
      <c r="A59" s="324"/>
      <c r="B59" s="332"/>
      <c r="C59" s="332"/>
      <c r="D59" s="332"/>
      <c r="E59" s="332"/>
      <c r="F59" s="332"/>
      <c r="G59" s="52" t="str">
        <f>'01-Mapa de riesgo-UO'!I60</f>
        <v>Afiliación ARL de docentes con riesgo mayor a 1</v>
      </c>
      <c r="H59" s="332"/>
      <c r="I59" s="385"/>
      <c r="J59" s="204" t="str">
        <f>'01-Mapa de riesgo-UO'!AW60</f>
        <v>COMPARTIR</v>
      </c>
      <c r="K59" s="332"/>
      <c r="L59" s="324"/>
      <c r="M59" s="324"/>
      <c r="N59" s="324"/>
      <c r="O59" s="324"/>
      <c r="P59" s="324"/>
      <c r="Q59" s="324"/>
      <c r="R59" s="324"/>
      <c r="S59" s="324"/>
    </row>
    <row r="60" spans="1:19" ht="88.5" hidden="1" customHeight="1" x14ac:dyDescent="0.2">
      <c r="A60" s="324"/>
      <c r="B60" s="332"/>
      <c r="C60" s="332"/>
      <c r="D60" s="332"/>
      <c r="E60" s="332"/>
      <c r="F60" s="332"/>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32"/>
      <c r="I60" s="385"/>
      <c r="J60" s="204" t="str">
        <f>'01-Mapa de riesgo-UO'!AW61</f>
        <v>COMPARTIR</v>
      </c>
      <c r="K60" s="332"/>
      <c r="L60" s="324"/>
      <c r="M60" s="324"/>
      <c r="N60" s="324"/>
      <c r="O60" s="324"/>
      <c r="P60" s="324"/>
      <c r="Q60" s="324"/>
      <c r="R60" s="324"/>
      <c r="S60" s="324"/>
    </row>
    <row r="61" spans="1:19" ht="88.5" hidden="1" customHeight="1" x14ac:dyDescent="0.2">
      <c r="A61" s="324">
        <v>18</v>
      </c>
      <c r="B61" s="332" t="str">
        <f>'01-Mapa de riesgo-UO'!D62</f>
        <v>ADMINISTRACIÓN_INSTITUCIONAL</v>
      </c>
      <c r="C61" s="332" t="str">
        <f>+'01-Mapa de riesgo-UO'!F62</f>
        <v>NO</v>
      </c>
      <c r="D61" s="332" t="str">
        <f>'01-Mapa de riesgo-UO'!J62</f>
        <v>Operacional</v>
      </c>
      <c r="E61" s="332" t="str">
        <f>'01-Mapa de riesgo-UO'!K62</f>
        <v>INSUFICIENCIA DE EQUIPOS E INFRAESTRUCTURA PARA SUPLIR LA DEMANDA DE ESTUDIANTES EN LA PRESTACIÓN DEL SERVICIO</v>
      </c>
      <c r="F61" s="332"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32"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204" t="str">
        <f>'01-Mapa de riesgo-UO'!AW62</f>
        <v>TRANSFERIR</v>
      </c>
      <c r="K61" s="332" t="str">
        <f t="shared" ref="K61" si="14">IF(I61="GRAVE","Debe formularse",IF(I61="MODERADO", "Si el proceso lo requiere","NO"))</f>
        <v>Si el proceso lo requiere</v>
      </c>
      <c r="L61" s="324"/>
      <c r="M61" s="324"/>
      <c r="N61" s="324"/>
      <c r="O61" s="324"/>
      <c r="P61" s="324"/>
      <c r="Q61" s="324"/>
      <c r="R61" s="324"/>
      <c r="S61" s="324"/>
    </row>
    <row r="62" spans="1:19" ht="88.5" hidden="1" customHeight="1" x14ac:dyDescent="0.2">
      <c r="A62" s="324"/>
      <c r="B62" s="332"/>
      <c r="C62" s="332"/>
      <c r="D62" s="332"/>
      <c r="E62" s="332"/>
      <c r="F62" s="332"/>
      <c r="G62" s="52" t="str">
        <f>'01-Mapa de riesgo-UO'!I63</f>
        <v xml:space="preserve"> No se ha alcanzado el punto de equilibrio en la población estudiantil para la financiación de la prestación de servicios</v>
      </c>
      <c r="H62" s="332"/>
      <c r="I62" s="385"/>
      <c r="J62" s="204" t="str">
        <f>'01-Mapa de riesgo-UO'!AW63</f>
        <v>COMPARTIR</v>
      </c>
      <c r="K62" s="332"/>
      <c r="L62" s="324"/>
      <c r="M62" s="324"/>
      <c r="N62" s="324"/>
      <c r="O62" s="324"/>
      <c r="P62" s="324"/>
      <c r="Q62" s="324"/>
      <c r="R62" s="324"/>
      <c r="S62" s="324"/>
    </row>
    <row r="63" spans="1:19" ht="88.5" hidden="1" customHeight="1" x14ac:dyDescent="0.2">
      <c r="A63" s="324"/>
      <c r="B63" s="332"/>
      <c r="C63" s="332"/>
      <c r="D63" s="332"/>
      <c r="E63" s="332"/>
      <c r="F63" s="332"/>
      <c r="G63" s="52">
        <f>'01-Mapa de riesgo-UO'!I64</f>
        <v>0</v>
      </c>
      <c r="H63" s="332"/>
      <c r="I63" s="385"/>
      <c r="J63" s="204" t="str">
        <f>'01-Mapa de riesgo-UO'!AW64</f>
        <v>COMPARTIR</v>
      </c>
      <c r="K63" s="332"/>
      <c r="L63" s="324"/>
      <c r="M63" s="324"/>
      <c r="N63" s="324"/>
      <c r="O63" s="324"/>
      <c r="P63" s="324"/>
      <c r="Q63" s="324"/>
      <c r="R63" s="324"/>
      <c r="S63" s="324"/>
    </row>
    <row r="64" spans="1:19" ht="88.5" hidden="1" customHeight="1" x14ac:dyDescent="0.2">
      <c r="A64" s="324">
        <v>19</v>
      </c>
      <c r="B64" s="332" t="str">
        <f>'01-Mapa de riesgo-UO'!D65</f>
        <v>ADMINISTRACIÓN_INSTITUCIONAL</v>
      </c>
      <c r="C64" s="332" t="str">
        <f>+'01-Mapa de riesgo-UO'!F65</f>
        <v>NO</v>
      </c>
      <c r="D64" s="332" t="str">
        <f>'01-Mapa de riesgo-UO'!J65</f>
        <v>Estratégico</v>
      </c>
      <c r="E64" s="332" t="str">
        <f>'01-Mapa de riesgo-UO'!K65</f>
        <v>DESERCIÓN ACADEMICA</v>
      </c>
      <c r="F64" s="332" t="str">
        <f>'01-Mapa de riesgo-UO'!L65</f>
        <v>Deserción academica en los programas de la FCAA</v>
      </c>
      <c r="G64" s="52" t="str">
        <f>'01-Mapa de riesgo-UO'!I65</f>
        <v>Problemas socio-economicos</v>
      </c>
      <c r="H64" s="332" t="str">
        <f>'01-Mapa de riesgo-UO'!M65</f>
        <v>Mala imagen de los programas
Desmotivación de parte de otros estudiantes
Afectación de los ingresos en los presupuestos proyectados</v>
      </c>
      <c r="I64" s="385" t="str">
        <f>'01-Mapa de riesgo-UO'!AT65</f>
        <v>LEVE</v>
      </c>
      <c r="J64" s="204" t="str">
        <f>'01-Mapa de riesgo-UO'!AW65</f>
        <v>ASUMIR</v>
      </c>
      <c r="K64" s="332" t="str">
        <f t="shared" ref="K64" si="15">IF(I64="GRAVE","Debe formularse",IF(I64="MODERADO", "Si el proceso lo requiere","NO"))</f>
        <v>NO</v>
      </c>
      <c r="L64" s="324"/>
      <c r="M64" s="324"/>
      <c r="N64" s="324"/>
      <c r="O64" s="324"/>
      <c r="P64" s="324"/>
      <c r="Q64" s="324"/>
      <c r="R64" s="324"/>
      <c r="S64" s="324"/>
    </row>
    <row r="65" spans="1:19" ht="88.5" hidden="1" customHeight="1" x14ac:dyDescent="0.2">
      <c r="A65" s="324"/>
      <c r="B65" s="332"/>
      <c r="C65" s="332"/>
      <c r="D65" s="332"/>
      <c r="E65" s="332"/>
      <c r="F65" s="332"/>
      <c r="G65" s="52" t="str">
        <f>'01-Mapa de riesgo-UO'!I66</f>
        <v>El estudiante no se sintió interesado por el programa en el cual se matriculó y vienen mal preparados de conocimientos básicos para afrontar la vida universitaria</v>
      </c>
      <c r="H65" s="332"/>
      <c r="I65" s="385"/>
      <c r="J65" s="204" t="str">
        <f>'01-Mapa de riesgo-UO'!AW66</f>
        <v>ASUMIR</v>
      </c>
      <c r="K65" s="332"/>
      <c r="L65" s="324"/>
      <c r="M65" s="324"/>
      <c r="N65" s="324"/>
      <c r="O65" s="324"/>
      <c r="P65" s="324"/>
      <c r="Q65" s="324"/>
      <c r="R65" s="324"/>
      <c r="S65" s="324"/>
    </row>
    <row r="66" spans="1:19" ht="88.5" hidden="1" customHeight="1" x14ac:dyDescent="0.2">
      <c r="A66" s="324"/>
      <c r="B66" s="332"/>
      <c r="C66" s="332"/>
      <c r="D66" s="332"/>
      <c r="E66" s="332"/>
      <c r="F66" s="332"/>
      <c r="G66" s="52" t="str">
        <f>'01-Mapa de riesgo-UO'!I67</f>
        <v>El estudiante perdió interés por el enfoque que se le dio al programa</v>
      </c>
      <c r="H66" s="332"/>
      <c r="I66" s="385"/>
      <c r="J66" s="204" t="str">
        <f>'01-Mapa de riesgo-UO'!AW67</f>
        <v>ASUMIR</v>
      </c>
      <c r="K66" s="332"/>
      <c r="L66" s="324"/>
      <c r="M66" s="324"/>
      <c r="N66" s="324"/>
      <c r="O66" s="324"/>
      <c r="P66" s="324"/>
      <c r="Q66" s="324"/>
      <c r="R66" s="324"/>
      <c r="S66" s="324"/>
    </row>
    <row r="67" spans="1:19" ht="88.5" customHeight="1" x14ac:dyDescent="0.2">
      <c r="A67" s="324">
        <v>20</v>
      </c>
      <c r="B67" s="332" t="str">
        <f>'01-Mapa de riesgo-UO'!D68</f>
        <v>EXTENSIÓN_PROYECCIÓN_SOCIAL</v>
      </c>
      <c r="C67" s="332" t="str">
        <f>+'01-Mapa de riesgo-UO'!F68</f>
        <v>NO</v>
      </c>
      <c r="D67" s="332" t="str">
        <f>'01-Mapa de riesgo-UO'!J68</f>
        <v>Financiero</v>
      </c>
      <c r="E67" s="332" t="str">
        <f>'01-Mapa de riesgo-UO'!K68</f>
        <v>FALTA DE RECURSOS EN FONDO DE FACULTAD</v>
      </c>
      <c r="F67" s="332"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32" t="str">
        <f>'01-Mapa de riesgo-UO'!M68</f>
        <v xml:space="preserve">No se pueden realizar algunos proyectos
No se pueden apalancar algunas iniciativas en la FCAA 
No dejan excedentes los proyectos de extensión realizados </v>
      </c>
      <c r="I67" s="385" t="str">
        <f>'01-Mapa de riesgo-UO'!AT68</f>
        <v>MODERADO</v>
      </c>
      <c r="J67" s="204" t="str">
        <f>'01-Mapa de riesgo-UO'!AW68</f>
        <v>COMPARTIR</v>
      </c>
      <c r="K67" s="332" t="str">
        <f t="shared" ref="K67" si="16">IF(I67="GRAVE","Debe formularse",IF(I67="MODERADO", "Si el proceso lo requiere","NO"))</f>
        <v>Si el proceso lo requiere</v>
      </c>
      <c r="L67" s="324"/>
      <c r="M67" s="324"/>
      <c r="N67" s="324"/>
      <c r="O67" s="324"/>
      <c r="P67" s="324"/>
      <c r="Q67" s="324"/>
      <c r="R67" s="324"/>
      <c r="S67" s="324"/>
    </row>
    <row r="68" spans="1:19" ht="88.5" hidden="1" customHeight="1" x14ac:dyDescent="0.2">
      <c r="A68" s="324"/>
      <c r="B68" s="332"/>
      <c r="C68" s="332"/>
      <c r="D68" s="332"/>
      <c r="E68" s="332"/>
      <c r="F68" s="332"/>
      <c r="G68" s="52" t="str">
        <f>'01-Mapa de riesgo-UO'!I69</f>
        <v>Falta de divulgación de la FCAA y los servicios de extensión que ofrece al medio</v>
      </c>
      <c r="H68" s="332"/>
      <c r="I68" s="385"/>
      <c r="J68" s="204" t="str">
        <f>'01-Mapa de riesgo-UO'!AW69</f>
        <v>COMPARTIR</v>
      </c>
      <c r="K68" s="332"/>
      <c r="L68" s="324"/>
      <c r="M68" s="324"/>
      <c r="N68" s="324"/>
      <c r="O68" s="324"/>
      <c r="P68" s="324"/>
      <c r="Q68" s="324"/>
      <c r="R68" s="324"/>
      <c r="S68" s="324"/>
    </row>
    <row r="69" spans="1:19" ht="88.5" hidden="1" customHeight="1" x14ac:dyDescent="0.2">
      <c r="A69" s="324"/>
      <c r="B69" s="332"/>
      <c r="C69" s="332"/>
      <c r="D69" s="332"/>
      <c r="E69" s="332"/>
      <c r="F69" s="332"/>
      <c r="G69" s="52" t="str">
        <f>'01-Mapa de riesgo-UO'!I70</f>
        <v xml:space="preserve">No contamos con laboratorios acreditados para prestar servicios de laboratorios
</v>
      </c>
      <c r="H69" s="332"/>
      <c r="I69" s="385"/>
      <c r="J69" s="204" t="str">
        <f>'01-Mapa de riesgo-UO'!AW70</f>
        <v>COMPARTIR</v>
      </c>
      <c r="K69" s="332"/>
      <c r="L69" s="324"/>
      <c r="M69" s="324"/>
      <c r="N69" s="324"/>
      <c r="O69" s="324"/>
      <c r="P69" s="324"/>
      <c r="Q69" s="324"/>
      <c r="R69" s="324"/>
      <c r="S69" s="324"/>
    </row>
    <row r="70" spans="1:19" ht="88.5" hidden="1" customHeight="1" x14ac:dyDescent="0.2">
      <c r="A70" s="324">
        <v>21</v>
      </c>
      <c r="B70" s="332" t="str">
        <f>'01-Mapa de riesgo-UO'!D71</f>
        <v>ADMINISTRACIÓN_INSTITUCIONAL</v>
      </c>
      <c r="C70" s="332" t="str">
        <f>+'01-Mapa de riesgo-UO'!F71</f>
        <v>NO</v>
      </c>
      <c r="D70" s="332" t="str">
        <f>'01-Mapa de riesgo-UO'!J71</f>
        <v>Operacional</v>
      </c>
      <c r="E70" s="332" t="str">
        <f>'01-Mapa de riesgo-UO'!K71</f>
        <v>INSEGURIDAD JURIDICA EN CIERTOS PROCEDIMIENTOS Y DEMORAS EN REVISIÓN DE CONVENIOS</v>
      </c>
      <c r="F70" s="332"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32"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204" t="str">
        <f>'01-Mapa de riesgo-UO'!AW71</f>
        <v>COMPARTIR</v>
      </c>
      <c r="K70" s="332" t="str">
        <f t="shared" ref="K70" si="17">IF(I70="GRAVE","Debe formularse",IF(I70="MODERADO", "Si el proceso lo requiere","NO"))</f>
        <v>Debe formularse</v>
      </c>
      <c r="L70" s="324" t="s">
        <v>2660</v>
      </c>
      <c r="M70" s="324"/>
      <c r="N70" s="324"/>
      <c r="O70" s="324"/>
      <c r="P70" s="324"/>
      <c r="Q70" s="324"/>
      <c r="R70" s="324"/>
      <c r="S70" s="324"/>
    </row>
    <row r="71" spans="1:19" ht="88.5" hidden="1" customHeight="1" x14ac:dyDescent="0.2">
      <c r="A71" s="324"/>
      <c r="B71" s="332"/>
      <c r="C71" s="332"/>
      <c r="D71" s="332"/>
      <c r="E71" s="332"/>
      <c r="F71" s="332"/>
      <c r="G71" s="52" t="str">
        <f>'01-Mapa de riesgo-UO'!I72</f>
        <v xml:space="preserve">CONTRATACIÓN </v>
      </c>
      <c r="H71" s="332"/>
      <c r="I71" s="385"/>
      <c r="J71" s="204" t="str">
        <f>'01-Mapa de riesgo-UO'!AW72</f>
        <v>COMPARTIR</v>
      </c>
      <c r="K71" s="332"/>
      <c r="L71" s="324"/>
      <c r="M71" s="324"/>
      <c r="N71" s="324"/>
      <c r="O71" s="324"/>
      <c r="P71" s="324"/>
      <c r="Q71" s="324"/>
      <c r="R71" s="324"/>
      <c r="S71" s="324"/>
    </row>
    <row r="72" spans="1:19" ht="88.5" hidden="1" customHeight="1" x14ac:dyDescent="0.2">
      <c r="A72" s="324"/>
      <c r="B72" s="332"/>
      <c r="C72" s="332"/>
      <c r="D72" s="332"/>
      <c r="E72" s="332"/>
      <c r="F72" s="332"/>
      <c r="G72" s="52">
        <f>'01-Mapa de riesgo-UO'!I73</f>
        <v>0</v>
      </c>
      <c r="H72" s="332"/>
      <c r="I72" s="385"/>
      <c r="J72" s="204">
        <f>'01-Mapa de riesgo-UO'!AW73</f>
        <v>0</v>
      </c>
      <c r="K72" s="332"/>
      <c r="L72" s="324"/>
      <c r="M72" s="324"/>
      <c r="N72" s="324"/>
      <c r="O72" s="324"/>
      <c r="P72" s="324"/>
      <c r="Q72" s="324"/>
      <c r="R72" s="324"/>
      <c r="S72" s="324"/>
    </row>
    <row r="73" spans="1:19" ht="88.5" hidden="1" customHeight="1" x14ac:dyDescent="0.2">
      <c r="A73" s="324">
        <v>22</v>
      </c>
      <c r="B73" s="332" t="str">
        <f>'01-Mapa de riesgo-UO'!D74</f>
        <v>ADMINISTRACIÓN_INSTITUCIONAL</v>
      </c>
      <c r="C73" s="332" t="str">
        <f>+'01-Mapa de riesgo-UO'!F74</f>
        <v>NO</v>
      </c>
      <c r="D73" s="332" t="str">
        <f>'01-Mapa de riesgo-UO'!J74</f>
        <v>Estratégico</v>
      </c>
      <c r="E73" s="332" t="str">
        <f>'01-Mapa de riesgo-UO'!K74</f>
        <v>PÉRDIDA DE LOS ACTIVOS DE INFORMACIÓN</v>
      </c>
      <c r="F73" s="332"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32" t="str">
        <f>'01-Mapa de riesgo-UO'!M74</f>
        <v>Reprocesos
Pérdida de registros y seguimientos realizados
Incumplimientos por falta de información
Falta de información para la toma de desiciones</v>
      </c>
      <c r="I73" s="385" t="str">
        <f>'01-Mapa de riesgo-UO'!AT74</f>
        <v>MODERADO</v>
      </c>
      <c r="J73" s="204" t="str">
        <f>'01-Mapa de riesgo-UO'!AW74</f>
        <v>REDUCIR</v>
      </c>
      <c r="K73" s="332" t="str">
        <f t="shared" ref="K73" si="18">IF(I73="GRAVE","Debe formularse",IF(I73="MODERADO", "Si el proceso lo requiere","NO"))</f>
        <v>Si el proceso lo requiere</v>
      </c>
      <c r="L73" s="324"/>
      <c r="M73" s="324"/>
      <c r="N73" s="324"/>
      <c r="O73" s="324"/>
      <c r="P73" s="324"/>
      <c r="Q73" s="324"/>
      <c r="R73" s="324"/>
      <c r="S73" s="324"/>
    </row>
    <row r="74" spans="1:19" ht="88.5" hidden="1" customHeight="1" x14ac:dyDescent="0.2">
      <c r="A74" s="324"/>
      <c r="B74" s="332"/>
      <c r="C74" s="332"/>
      <c r="D74" s="332"/>
      <c r="E74" s="332"/>
      <c r="F74" s="332"/>
      <c r="G74" s="52" t="str">
        <f>'01-Mapa de riesgo-UO'!I75</f>
        <v>Daños en equipos de cómputo de la UTP</v>
      </c>
      <c r="H74" s="332"/>
      <c r="I74" s="385"/>
      <c r="J74" s="204" t="str">
        <f>'01-Mapa de riesgo-UO'!AW75</f>
        <v>COMPARTIR</v>
      </c>
      <c r="K74" s="332"/>
      <c r="L74" s="324"/>
      <c r="M74" s="324"/>
      <c r="N74" s="324"/>
      <c r="O74" s="324"/>
      <c r="P74" s="324"/>
      <c r="Q74" s="324"/>
      <c r="R74" s="324"/>
      <c r="S74" s="324"/>
    </row>
    <row r="75" spans="1:19" ht="88.5" hidden="1" customHeight="1" x14ac:dyDescent="0.2">
      <c r="A75" s="324"/>
      <c r="B75" s="332"/>
      <c r="C75" s="332"/>
      <c r="D75" s="332"/>
      <c r="E75" s="332"/>
      <c r="F75" s="332"/>
      <c r="G75" s="52" t="str">
        <f>'01-Mapa de riesgo-UO'!I76</f>
        <v>Falta de acceso a la información por el no funcionamiento de los aplicativos de la UTP</v>
      </c>
      <c r="H75" s="332"/>
      <c r="I75" s="385"/>
      <c r="J75" s="204" t="str">
        <f>'01-Mapa de riesgo-UO'!AW76</f>
        <v>COMPARTIR</v>
      </c>
      <c r="K75" s="332"/>
      <c r="L75" s="324"/>
      <c r="M75" s="324"/>
      <c r="N75" s="324"/>
      <c r="O75" s="324"/>
      <c r="P75" s="324"/>
      <c r="Q75" s="324"/>
      <c r="R75" s="324"/>
      <c r="S75" s="324"/>
    </row>
    <row r="76" spans="1:19" s="138" customFormat="1" ht="88.5" hidden="1" customHeight="1" x14ac:dyDescent="0.2">
      <c r="A76" s="324">
        <v>23</v>
      </c>
      <c r="B76" s="332" t="str">
        <f>'01-Mapa de riesgo-UO'!D77</f>
        <v>ADMINISTRACIÓN_INSTITUCIONAL</v>
      </c>
      <c r="C76" s="332" t="str">
        <f>+'01-Mapa de riesgo-UO'!F77</f>
        <v>NO</v>
      </c>
      <c r="D76" s="332" t="str">
        <f>'01-Mapa de riesgo-UO'!J77</f>
        <v>Estratégico</v>
      </c>
      <c r="E76" s="332" t="str">
        <f>'01-Mapa de riesgo-UO'!K77</f>
        <v>FALTA DE CAPACITACIÓN A NUEVOS FUNCIONAROS</v>
      </c>
      <c r="F76" s="332" t="str">
        <f>'01-Mapa de riesgo-UO'!L77</f>
        <v>Los funcionarios que se vinculan a la UTP, no reciben una capacitación basada en el manual de funciones</v>
      </c>
      <c r="G76" s="52" t="str">
        <f>'01-Mapa de riesgo-UO'!I77</f>
        <v>Falta de divulgación del nuevo personal que ingresa a cada dependencia</v>
      </c>
      <c r="H76" s="332" t="str">
        <f>'01-Mapa de riesgo-UO'!M77</f>
        <v>Reprocesos
Demoras en la realización de las funciones por desconocimiento</v>
      </c>
      <c r="I76" s="385" t="str">
        <f>'01-Mapa de riesgo-UO'!AT77</f>
        <v>MODERADO</v>
      </c>
      <c r="J76" s="204" t="str">
        <f>'01-Mapa de riesgo-UO'!AW77</f>
        <v>COMPARTIR</v>
      </c>
      <c r="K76" s="332" t="str">
        <f t="shared" ref="K76:K139" si="19">IF(I76="GRAVE","Debe formularse",IF(I76="MODERADO", "Si el proceso lo requiere","NO"))</f>
        <v>Si el proceso lo requiere</v>
      </c>
      <c r="L76" s="324"/>
      <c r="M76" s="324"/>
      <c r="N76" s="324"/>
      <c r="O76" s="324"/>
      <c r="P76" s="324"/>
      <c r="Q76" s="324"/>
      <c r="R76" s="324"/>
      <c r="S76" s="324"/>
    </row>
    <row r="77" spans="1:19" s="138" customFormat="1" ht="88.5" hidden="1" customHeight="1" x14ac:dyDescent="0.2">
      <c r="A77" s="324"/>
      <c r="B77" s="332"/>
      <c r="C77" s="332"/>
      <c r="D77" s="332"/>
      <c r="E77" s="332"/>
      <c r="F77" s="332"/>
      <c r="G77" s="52" t="str">
        <f>'01-Mapa de riesgo-UO'!I78</f>
        <v>No hay un procedimiento definido para inducción del personal administrativo y docente</v>
      </c>
      <c r="H77" s="332"/>
      <c r="I77" s="385"/>
      <c r="J77" s="204" t="str">
        <f>'01-Mapa de riesgo-UO'!AW78</f>
        <v>COMPARTIR</v>
      </c>
      <c r="K77" s="332"/>
      <c r="L77" s="324"/>
      <c r="M77" s="324"/>
      <c r="N77" s="324"/>
      <c r="O77" s="324"/>
      <c r="P77" s="324"/>
      <c r="Q77" s="324"/>
      <c r="R77" s="324"/>
      <c r="S77" s="324"/>
    </row>
    <row r="78" spans="1:19" ht="88.5" hidden="1" customHeight="1" x14ac:dyDescent="0.2">
      <c r="A78" s="324"/>
      <c r="B78" s="332"/>
      <c r="C78" s="332"/>
      <c r="D78" s="332"/>
      <c r="E78" s="332"/>
      <c r="F78" s="332"/>
      <c r="G78" s="52">
        <f>'01-Mapa de riesgo-UO'!I79</f>
        <v>0</v>
      </c>
      <c r="H78" s="332"/>
      <c r="I78" s="385"/>
      <c r="J78" s="204" t="str">
        <f>'01-Mapa de riesgo-UO'!AW79</f>
        <v>COMPARTIR</v>
      </c>
      <c r="K78" s="332"/>
      <c r="L78" s="324"/>
      <c r="M78" s="324"/>
      <c r="N78" s="324"/>
      <c r="O78" s="324"/>
      <c r="P78" s="324"/>
      <c r="Q78" s="324"/>
      <c r="R78" s="324"/>
      <c r="S78" s="324"/>
    </row>
    <row r="79" spans="1:19" ht="88.5" hidden="1" customHeight="1" x14ac:dyDescent="0.2">
      <c r="A79" s="324">
        <v>24</v>
      </c>
      <c r="B79" s="332" t="str">
        <f>'01-Mapa de riesgo-UO'!D80</f>
        <v>ADMINISTRACIÓN_INSTITUCIONAL</v>
      </c>
      <c r="C79" s="332" t="str">
        <f>+'01-Mapa de riesgo-UO'!F80</f>
        <v>NO</v>
      </c>
      <c r="D79" s="332" t="str">
        <f>'01-Mapa de riesgo-UO'!J80</f>
        <v>Tecnología</v>
      </c>
      <c r="E79" s="332" t="str">
        <f>'01-Mapa de riesgo-UO'!K80</f>
        <v>FALTA DE RED PARA EL FUNCIONAMIENTO ADECUADO DE LOS PROCESOS ADMINISTRATIVOS Y EDUCATIVOS DE LA FCAA</v>
      </c>
      <c r="F79" s="332"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32" t="str">
        <f>'01-Mapa de riesgo-UO'!M80</f>
        <v>Reprocesos , desplazamientos a lugares que si cuenten con Red</v>
      </c>
      <c r="I79" s="385" t="str">
        <f>'01-Mapa de riesgo-UO'!AT80</f>
        <v>MODERADO</v>
      </c>
      <c r="J79" s="204" t="str">
        <f>'01-Mapa de riesgo-UO'!AW80</f>
        <v>COMPARTIR</v>
      </c>
      <c r="K79" s="332" t="str">
        <f t="shared" si="19"/>
        <v>Si el proceso lo requiere</v>
      </c>
      <c r="L79" s="324"/>
      <c r="M79" s="324"/>
      <c r="N79" s="324"/>
      <c r="O79" s="324"/>
      <c r="P79" s="324"/>
      <c r="Q79" s="324"/>
      <c r="R79" s="324"/>
      <c r="S79" s="324"/>
    </row>
    <row r="80" spans="1:19" ht="88.5" hidden="1" customHeight="1" x14ac:dyDescent="0.2">
      <c r="A80" s="324"/>
      <c r="B80" s="332"/>
      <c r="C80" s="332"/>
      <c r="D80" s="332"/>
      <c r="E80" s="332"/>
      <c r="F80" s="332"/>
      <c r="G80" s="52">
        <f>'01-Mapa de riesgo-UO'!I81</f>
        <v>0</v>
      </c>
      <c r="H80" s="332"/>
      <c r="I80" s="385"/>
      <c r="J80" s="204">
        <f>'01-Mapa de riesgo-UO'!AW81</f>
        <v>0</v>
      </c>
      <c r="K80" s="332"/>
      <c r="L80" s="324"/>
      <c r="M80" s="324"/>
      <c r="N80" s="324"/>
      <c r="O80" s="324"/>
      <c r="P80" s="324"/>
      <c r="Q80" s="324"/>
      <c r="R80" s="324"/>
      <c r="S80" s="324"/>
    </row>
    <row r="81" spans="1:19" ht="88.5" hidden="1" customHeight="1" x14ac:dyDescent="0.2">
      <c r="A81" s="324"/>
      <c r="B81" s="332"/>
      <c r="C81" s="332"/>
      <c r="D81" s="332"/>
      <c r="E81" s="332"/>
      <c r="F81" s="332"/>
      <c r="G81" s="52">
        <f>'01-Mapa de riesgo-UO'!I82</f>
        <v>0</v>
      </c>
      <c r="H81" s="332"/>
      <c r="I81" s="385"/>
      <c r="J81" s="204">
        <f>'01-Mapa de riesgo-UO'!AW82</f>
        <v>0</v>
      </c>
      <c r="K81" s="332"/>
      <c r="L81" s="324"/>
      <c r="M81" s="324"/>
      <c r="N81" s="324"/>
      <c r="O81" s="324"/>
      <c r="P81" s="324"/>
      <c r="Q81" s="324"/>
      <c r="R81" s="324"/>
      <c r="S81" s="324"/>
    </row>
    <row r="82" spans="1:19" ht="88.5" hidden="1" customHeight="1" x14ac:dyDescent="0.2">
      <c r="A82" s="324">
        <v>25</v>
      </c>
      <c r="B82" s="332" t="str">
        <f>'01-Mapa de riesgo-UO'!D83</f>
        <v>DOCENCIA</v>
      </c>
      <c r="C82" s="332" t="str">
        <f>+'01-Mapa de riesgo-UO'!F83</f>
        <v>NO</v>
      </c>
      <c r="D82" s="332" t="str">
        <f>'01-Mapa de riesgo-UO'!J83</f>
        <v>Estratégico</v>
      </c>
      <c r="E82" s="332" t="str">
        <f>'01-Mapa de riesgo-UO'!K83</f>
        <v>Perdida del Registro Calificado de los programas académicos de la Facultad.</v>
      </c>
      <c r="F82" s="332"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32"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204" t="str">
        <f>'01-Mapa de riesgo-UO'!AW83</f>
        <v>ASUMIR</v>
      </c>
      <c r="K82" s="332" t="str">
        <f t="shared" si="19"/>
        <v>NO</v>
      </c>
      <c r="L82" s="324"/>
      <c r="M82" s="324"/>
      <c r="N82" s="324"/>
      <c r="O82" s="324"/>
      <c r="P82" s="324"/>
      <c r="Q82" s="324"/>
      <c r="R82" s="324"/>
      <c r="S82" s="324"/>
    </row>
    <row r="83" spans="1:19" ht="88.5" hidden="1" customHeight="1" x14ac:dyDescent="0.2">
      <c r="A83" s="324"/>
      <c r="B83" s="332"/>
      <c r="C83" s="332"/>
      <c r="D83" s="332"/>
      <c r="E83" s="332"/>
      <c r="F83" s="332"/>
      <c r="G83" s="52" t="str">
        <f>'01-Mapa de riesgo-UO'!I84</f>
        <v xml:space="preserve">Demora en el proceso del informe de Registro Calificado y la solicitud ante el MEN por parte de los programas académicos. </v>
      </c>
      <c r="H83" s="332"/>
      <c r="I83" s="385"/>
      <c r="J83" s="204" t="str">
        <f>'01-Mapa de riesgo-UO'!AW84</f>
        <v>ASUMIR</v>
      </c>
      <c r="K83" s="332"/>
      <c r="L83" s="324"/>
      <c r="M83" s="324"/>
      <c r="N83" s="324"/>
      <c r="O83" s="324"/>
      <c r="P83" s="324"/>
      <c r="Q83" s="324"/>
      <c r="R83" s="324"/>
      <c r="S83" s="324"/>
    </row>
    <row r="84" spans="1:19" ht="88.5" hidden="1" customHeight="1" x14ac:dyDescent="0.2">
      <c r="A84" s="324"/>
      <c r="B84" s="332"/>
      <c r="C84" s="332"/>
      <c r="D84" s="332"/>
      <c r="E84" s="332"/>
      <c r="F84" s="332"/>
      <c r="G84" s="52">
        <f>'01-Mapa de riesgo-UO'!I85</f>
        <v>0</v>
      </c>
      <c r="H84" s="332"/>
      <c r="I84" s="385"/>
      <c r="J84" s="204" t="str">
        <f>'01-Mapa de riesgo-UO'!AW85</f>
        <v>ASUMIR</v>
      </c>
      <c r="K84" s="332"/>
      <c r="L84" s="324"/>
      <c r="M84" s="324"/>
      <c r="N84" s="324"/>
      <c r="O84" s="324"/>
      <c r="P84" s="324"/>
      <c r="Q84" s="324"/>
      <c r="R84" s="324"/>
      <c r="S84" s="324"/>
    </row>
    <row r="85" spans="1:19" ht="88.5" hidden="1" customHeight="1" x14ac:dyDescent="0.2">
      <c r="A85" s="324">
        <v>26</v>
      </c>
      <c r="B85" s="332" t="str">
        <f>'01-Mapa de riesgo-UO'!D86</f>
        <v>DOCENCIA</v>
      </c>
      <c r="C85" s="332" t="str">
        <f>+'01-Mapa de riesgo-UO'!F86</f>
        <v>NO</v>
      </c>
      <c r="D85" s="332" t="str">
        <f>'01-Mapa de riesgo-UO'!J86</f>
        <v>Estratégico</v>
      </c>
      <c r="E85" s="332" t="str">
        <f>'01-Mapa de riesgo-UO'!K86</f>
        <v>Perdida de la Acreditación en Alta Calidad de los programas académicos de la Facultad</v>
      </c>
      <c r="F85" s="332"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32"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204" t="str">
        <f>'01-Mapa de riesgo-UO'!AW86</f>
        <v>ASUMIR</v>
      </c>
      <c r="K85" s="332" t="str">
        <f t="shared" si="19"/>
        <v>NO</v>
      </c>
      <c r="L85" s="324"/>
      <c r="M85" s="324"/>
      <c r="N85" s="324"/>
      <c r="O85" s="324"/>
      <c r="P85" s="324"/>
      <c r="Q85" s="324"/>
      <c r="R85" s="324"/>
      <c r="S85" s="324"/>
    </row>
    <row r="86" spans="1:19" ht="88.5" hidden="1" customHeight="1" x14ac:dyDescent="0.2">
      <c r="A86" s="324"/>
      <c r="B86" s="332"/>
      <c r="C86" s="332"/>
      <c r="D86" s="332"/>
      <c r="E86" s="332"/>
      <c r="F86" s="332"/>
      <c r="G86" s="52" t="str">
        <f>'01-Mapa de riesgo-UO'!I87</f>
        <v xml:space="preserve">Demora en el proceso del informe de autoevaluación con fines de acreditación o reacreditación de Alta Calidad  por parte de los programas académicos. </v>
      </c>
      <c r="H86" s="332"/>
      <c r="I86" s="385"/>
      <c r="J86" s="204" t="str">
        <f>'01-Mapa de riesgo-UO'!AW87</f>
        <v>ASUMIR</v>
      </c>
      <c r="K86" s="332"/>
      <c r="L86" s="324"/>
      <c r="M86" s="324"/>
      <c r="N86" s="324"/>
      <c r="O86" s="324"/>
      <c r="P86" s="324"/>
      <c r="Q86" s="324"/>
      <c r="R86" s="324"/>
      <c r="S86" s="324"/>
    </row>
    <row r="87" spans="1:19" ht="88.5" hidden="1" customHeight="1" x14ac:dyDescent="0.2">
      <c r="A87" s="324"/>
      <c r="B87" s="332"/>
      <c r="C87" s="332"/>
      <c r="D87" s="332"/>
      <c r="E87" s="332"/>
      <c r="F87" s="332"/>
      <c r="G87" s="52">
        <f>'01-Mapa de riesgo-UO'!I88</f>
        <v>0</v>
      </c>
      <c r="H87" s="332"/>
      <c r="I87" s="385"/>
      <c r="J87" s="204" t="str">
        <f>'01-Mapa de riesgo-UO'!AW88</f>
        <v>ASUMIR</v>
      </c>
      <c r="K87" s="332"/>
      <c r="L87" s="324"/>
      <c r="M87" s="324"/>
      <c r="N87" s="324"/>
      <c r="O87" s="324"/>
      <c r="P87" s="324"/>
      <c r="Q87" s="324"/>
      <c r="R87" s="324"/>
      <c r="S87" s="324"/>
    </row>
    <row r="88" spans="1:19" ht="88.5" hidden="1" customHeight="1" x14ac:dyDescent="0.2">
      <c r="A88" s="324">
        <v>27</v>
      </c>
      <c r="B88" s="332" t="str">
        <f>'01-Mapa de riesgo-UO'!D89</f>
        <v>INVESTIGACIÓN_E_INNOVACIÓN</v>
      </c>
      <c r="C88" s="332" t="str">
        <f>+'01-Mapa de riesgo-UO'!F89</f>
        <v>NO</v>
      </c>
      <c r="D88" s="332" t="str">
        <f>'01-Mapa de riesgo-UO'!J89</f>
        <v>Imagen</v>
      </c>
      <c r="E88" s="332" t="str">
        <f>'01-Mapa de riesgo-UO'!K89</f>
        <v>Disminución del número de Grupos de Investigación reconocidos en el Modelo de medición de MinCiencias.</v>
      </c>
      <c r="F88" s="332"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32"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204" t="str">
        <f>'01-Mapa de riesgo-UO'!AW89</f>
        <v>ASUMIR</v>
      </c>
      <c r="K88" s="332" t="str">
        <f t="shared" si="19"/>
        <v>NO</v>
      </c>
      <c r="L88" s="324"/>
      <c r="M88" s="324"/>
      <c r="N88" s="324"/>
      <c r="O88" s="324"/>
      <c r="P88" s="324"/>
      <c r="Q88" s="324"/>
      <c r="R88" s="324"/>
      <c r="S88" s="324"/>
    </row>
    <row r="89" spans="1:19" ht="88.5" hidden="1" customHeight="1" x14ac:dyDescent="0.2">
      <c r="A89" s="324"/>
      <c r="B89" s="332"/>
      <c r="C89" s="332"/>
      <c r="D89" s="332"/>
      <c r="E89" s="332"/>
      <c r="F89" s="332"/>
      <c r="G89" s="52" t="str">
        <f>'01-Mapa de riesgo-UO'!I90</f>
        <v>Falencias en  la actualización de los  GrupLAC de la Plataforma ScienTI - Colombia, por parte de los Grupos de Investigación de la Facultad.</v>
      </c>
      <c r="H89" s="332"/>
      <c r="I89" s="385"/>
      <c r="J89" s="204" t="str">
        <f>'01-Mapa de riesgo-UO'!AW90</f>
        <v>ASUMIR</v>
      </c>
      <c r="K89" s="332"/>
      <c r="L89" s="324"/>
      <c r="M89" s="324"/>
      <c r="N89" s="324"/>
      <c r="O89" s="324"/>
      <c r="P89" s="324"/>
      <c r="Q89" s="324"/>
      <c r="R89" s="324"/>
      <c r="S89" s="324"/>
    </row>
    <row r="90" spans="1:19" ht="88.5" hidden="1" customHeight="1" x14ac:dyDescent="0.2">
      <c r="A90" s="324"/>
      <c r="B90" s="332"/>
      <c r="C90" s="332"/>
      <c r="D90" s="332"/>
      <c r="E90" s="332"/>
      <c r="F90" s="332"/>
      <c r="G90" s="52">
        <f>'01-Mapa de riesgo-UO'!I91</f>
        <v>0</v>
      </c>
      <c r="H90" s="332"/>
      <c r="I90" s="385"/>
      <c r="J90" s="204" t="str">
        <f>'01-Mapa de riesgo-UO'!AW91</f>
        <v>ASUMIR</v>
      </c>
      <c r="K90" s="332"/>
      <c r="L90" s="324"/>
      <c r="M90" s="324"/>
      <c r="N90" s="324"/>
      <c r="O90" s="324"/>
      <c r="P90" s="324"/>
      <c r="Q90" s="324"/>
      <c r="R90" s="324"/>
      <c r="S90" s="324"/>
    </row>
    <row r="91" spans="1:19" ht="88.5" hidden="1" customHeight="1" x14ac:dyDescent="0.2">
      <c r="A91" s="324">
        <v>28</v>
      </c>
      <c r="B91" s="332" t="str">
        <f>'01-Mapa de riesgo-UO'!D92</f>
        <v>DOCENCIA</v>
      </c>
      <c r="C91" s="332" t="str">
        <f>+'01-Mapa de riesgo-UO'!F92</f>
        <v>NO</v>
      </c>
      <c r="D91" s="332" t="str">
        <f>'01-Mapa de riesgo-UO'!J92</f>
        <v>Estratégico</v>
      </c>
      <c r="E91" s="332" t="str">
        <f>'01-Mapa de riesgo-UO'!K92</f>
        <v>Negación de la resolución del ministerio de educación del registro calificado de un programa académico</v>
      </c>
      <c r="F91" s="332" t="str">
        <f>'01-Mapa de riesgo-UO'!L92</f>
        <v>Pérdida o no asignación del registro calificado de prorama de pregrado o posgrado.</v>
      </c>
      <c r="G91" s="52" t="str">
        <f>'01-Mapa de riesgo-UO'!I92</f>
        <v>Falta de claridad de las caracteristicas de calidad en el  documento maestro</v>
      </c>
      <c r="H91" s="332"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204" t="str">
        <f>'01-Mapa de riesgo-UO'!AW92</f>
        <v>COMPARTIR</v>
      </c>
      <c r="K91" s="332" t="str">
        <f t="shared" si="19"/>
        <v>Si el proceso lo requiere</v>
      </c>
      <c r="L91" s="324"/>
      <c r="M91" s="324"/>
      <c r="N91" s="324"/>
      <c r="O91" s="324"/>
      <c r="P91" s="324"/>
      <c r="Q91" s="324"/>
      <c r="R91" s="324"/>
      <c r="S91" s="324"/>
    </row>
    <row r="92" spans="1:19" ht="88.5" hidden="1" customHeight="1" x14ac:dyDescent="0.2">
      <c r="A92" s="324"/>
      <c r="B92" s="332"/>
      <c r="C92" s="332"/>
      <c r="D92" s="332"/>
      <c r="E92" s="332"/>
      <c r="F92" s="332"/>
      <c r="G92" s="52" t="str">
        <f>'01-Mapa de riesgo-UO'!I93</f>
        <v>Documentación insuficiente para dar soporte a las caracteristicas de calidad</v>
      </c>
      <c r="H92" s="332"/>
      <c r="I92" s="385"/>
      <c r="J92" s="204" t="str">
        <f>'01-Mapa de riesgo-UO'!AW93</f>
        <v>REDUCIR</v>
      </c>
      <c r="K92" s="332"/>
      <c r="L92" s="324"/>
      <c r="M92" s="324"/>
      <c r="N92" s="324"/>
      <c r="O92" s="324"/>
      <c r="P92" s="324"/>
      <c r="Q92" s="324"/>
      <c r="R92" s="324"/>
      <c r="S92" s="324"/>
    </row>
    <row r="93" spans="1:19" ht="88.5" hidden="1" customHeight="1" x14ac:dyDescent="0.2">
      <c r="A93" s="324"/>
      <c r="B93" s="332"/>
      <c r="C93" s="332"/>
      <c r="D93" s="332"/>
      <c r="E93" s="332"/>
      <c r="F93" s="332"/>
      <c r="G93" s="52" t="str">
        <f>'01-Mapa de riesgo-UO'!I94</f>
        <v>Falta de soporte en la pertinencia del perfil para la continuidad o apertura de un nuevo programa.</v>
      </c>
      <c r="H93" s="332"/>
      <c r="I93" s="385"/>
      <c r="J93" s="204">
        <f>'01-Mapa de riesgo-UO'!AW94</f>
        <v>0</v>
      </c>
      <c r="K93" s="332"/>
      <c r="L93" s="324"/>
      <c r="M93" s="324"/>
      <c r="N93" s="324"/>
      <c r="O93" s="324"/>
      <c r="P93" s="324"/>
      <c r="Q93" s="324"/>
      <c r="R93" s="324"/>
      <c r="S93" s="324"/>
    </row>
    <row r="94" spans="1:19" ht="88.5" hidden="1" customHeight="1" x14ac:dyDescent="0.2">
      <c r="A94" s="324">
        <v>29</v>
      </c>
      <c r="B94" s="332" t="str">
        <f>'01-Mapa de riesgo-UO'!D95</f>
        <v>DOCENCIA</v>
      </c>
      <c r="C94" s="332" t="str">
        <f>+'01-Mapa de riesgo-UO'!F95</f>
        <v>NO</v>
      </c>
      <c r="D94" s="332" t="str">
        <f>'01-Mapa de riesgo-UO'!J95</f>
        <v>Estratégico</v>
      </c>
      <c r="E94" s="332" t="str">
        <f>'01-Mapa de riesgo-UO'!K95</f>
        <v>Incremento de la deserción estudiantil</v>
      </c>
      <c r="F94" s="332"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32" t="str">
        <f>'01-Mapa de riesgo-UO'!M95</f>
        <v>Disminución de la oferta de programas.
Decrecimiento de los recursos de la Universidad    
Disminución de la eficiencia en el uso de los recursos</v>
      </c>
      <c r="I94" s="385" t="str">
        <f>'01-Mapa de riesgo-UO'!AT95</f>
        <v>MODERADO</v>
      </c>
      <c r="J94" s="204" t="str">
        <f>'01-Mapa de riesgo-UO'!AW95</f>
        <v>TRANSFERIR</v>
      </c>
      <c r="K94" s="332" t="str">
        <f t="shared" si="19"/>
        <v>Si el proceso lo requiere</v>
      </c>
      <c r="L94" s="324"/>
      <c r="M94" s="324"/>
      <c r="N94" s="324"/>
      <c r="O94" s="324"/>
      <c r="P94" s="324"/>
      <c r="Q94" s="324"/>
      <c r="R94" s="324"/>
      <c r="S94" s="324"/>
    </row>
    <row r="95" spans="1:19" ht="88.5" hidden="1" customHeight="1" x14ac:dyDescent="0.2">
      <c r="A95" s="324"/>
      <c r="B95" s="332"/>
      <c r="C95" s="332"/>
      <c r="D95" s="332"/>
      <c r="E95" s="332"/>
      <c r="F95" s="332"/>
      <c r="G95" s="52" t="str">
        <f>'01-Mapa de riesgo-UO'!I96</f>
        <v>Baja coherencia entre la elección  del programa y las expectativas profesionales</v>
      </c>
      <c r="H95" s="332"/>
      <c r="I95" s="385"/>
      <c r="J95" s="204" t="str">
        <f>'01-Mapa de riesgo-UO'!AW96</f>
        <v>REDUCIR</v>
      </c>
      <c r="K95" s="332"/>
      <c r="L95" s="324"/>
      <c r="M95" s="324"/>
      <c r="N95" s="324"/>
      <c r="O95" s="324"/>
      <c r="P95" s="324"/>
      <c r="Q95" s="324"/>
      <c r="R95" s="324"/>
      <c r="S95" s="324"/>
    </row>
    <row r="96" spans="1:19" ht="88.5" hidden="1" customHeight="1" x14ac:dyDescent="0.2">
      <c r="A96" s="324"/>
      <c r="B96" s="332"/>
      <c r="C96" s="332"/>
      <c r="D96" s="332"/>
      <c r="E96" s="332"/>
      <c r="F96" s="332"/>
      <c r="G96" s="52" t="str">
        <f>'01-Mapa de riesgo-UO'!I97</f>
        <v>Largos periodos de cese de actividades por factores ajenos a la programación academica</v>
      </c>
      <c r="H96" s="332"/>
      <c r="I96" s="385"/>
      <c r="J96" s="204">
        <f>'01-Mapa de riesgo-UO'!AW97</f>
        <v>0</v>
      </c>
      <c r="K96" s="332"/>
      <c r="L96" s="324"/>
      <c r="M96" s="324"/>
      <c r="N96" s="324"/>
      <c r="O96" s="324"/>
      <c r="P96" s="324"/>
      <c r="Q96" s="324"/>
      <c r="R96" s="324"/>
      <c r="S96" s="324"/>
    </row>
    <row r="97" spans="1:19" ht="88.5" hidden="1" customHeight="1" x14ac:dyDescent="0.2">
      <c r="A97" s="324">
        <v>30</v>
      </c>
      <c r="B97" s="332" t="str">
        <f>'01-Mapa de riesgo-UO'!D98</f>
        <v>DOCENCIA</v>
      </c>
      <c r="C97" s="332" t="str">
        <f>+'01-Mapa de riesgo-UO'!F98</f>
        <v>NO</v>
      </c>
      <c r="D97" s="332" t="str">
        <f>'01-Mapa de riesgo-UO'!J98</f>
        <v>Imagen</v>
      </c>
      <c r="E97" s="332" t="str">
        <f>'01-Mapa de riesgo-UO'!K98</f>
        <v>Bajo desempeño de los estudiantes en las pruebas Saber PRO y Saber TYT</v>
      </c>
      <c r="F97" s="332"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32" t="str">
        <f>'01-Mapa de riesgo-UO'!M98</f>
        <v>Descenso de los Indicadores de la Universidad
Disminución de la imagen institucional
Afectación en la calidad de los programas</v>
      </c>
      <c r="I97" s="385" t="str">
        <f>'01-Mapa de riesgo-UO'!AT98</f>
        <v>MODERADO</v>
      </c>
      <c r="J97" s="204" t="str">
        <f>'01-Mapa de riesgo-UO'!AW98</f>
        <v>REDUCIR</v>
      </c>
      <c r="K97" s="332" t="str">
        <f t="shared" si="19"/>
        <v>Si el proceso lo requiere</v>
      </c>
      <c r="L97" s="324"/>
      <c r="M97" s="324"/>
      <c r="N97" s="324"/>
      <c r="O97" s="324"/>
      <c r="P97" s="324"/>
      <c r="Q97" s="324"/>
      <c r="R97" s="324"/>
      <c r="S97" s="324"/>
    </row>
    <row r="98" spans="1:19" ht="88.5" hidden="1" customHeight="1" x14ac:dyDescent="0.2">
      <c r="A98" s="324"/>
      <c r="B98" s="332"/>
      <c r="C98" s="332"/>
      <c r="D98" s="332"/>
      <c r="E98" s="332"/>
      <c r="F98" s="332"/>
      <c r="G98" s="52" t="str">
        <f>'01-Mapa de riesgo-UO'!I99</f>
        <v>Desmotivación por parte de los estudiantes que presentan las pruebas.</v>
      </c>
      <c r="H98" s="332"/>
      <c r="I98" s="385"/>
      <c r="J98" s="204" t="str">
        <f>'01-Mapa de riesgo-UO'!AW99</f>
        <v>TRANSFERIR</v>
      </c>
      <c r="K98" s="332"/>
      <c r="L98" s="324"/>
      <c r="M98" s="324"/>
      <c r="N98" s="324"/>
      <c r="O98" s="324"/>
      <c r="P98" s="324"/>
      <c r="Q98" s="324"/>
      <c r="R98" s="324"/>
      <c r="S98" s="324"/>
    </row>
    <row r="99" spans="1:19" ht="88.5" hidden="1" customHeight="1" x14ac:dyDescent="0.2">
      <c r="A99" s="324"/>
      <c r="B99" s="332"/>
      <c r="C99" s="332"/>
      <c r="D99" s="332"/>
      <c r="E99" s="332"/>
      <c r="F99" s="332"/>
      <c r="G99" s="52">
        <f>'01-Mapa de riesgo-UO'!I100</f>
        <v>0</v>
      </c>
      <c r="H99" s="332"/>
      <c r="I99" s="385"/>
      <c r="J99" s="204">
        <f>'01-Mapa de riesgo-UO'!AW100</f>
        <v>0</v>
      </c>
      <c r="K99" s="332"/>
      <c r="L99" s="324"/>
      <c r="M99" s="324"/>
      <c r="N99" s="324"/>
      <c r="O99" s="324"/>
      <c r="P99" s="324"/>
      <c r="Q99" s="324"/>
      <c r="R99" s="324"/>
      <c r="S99" s="324"/>
    </row>
    <row r="100" spans="1:19" ht="88.5" hidden="1" customHeight="1" x14ac:dyDescent="0.2">
      <c r="A100" s="324">
        <v>31</v>
      </c>
      <c r="B100" s="332" t="str">
        <f>'01-Mapa de riesgo-UO'!D101</f>
        <v>DOCENCIA</v>
      </c>
      <c r="C100" s="332" t="str">
        <f>+'01-Mapa de riesgo-UO'!F101</f>
        <v>NO</v>
      </c>
      <c r="D100" s="332" t="str">
        <f>'01-Mapa de riesgo-UO'!J101</f>
        <v>Estratégico</v>
      </c>
      <c r="E100" s="332" t="str">
        <f>'01-Mapa de riesgo-UO'!K101</f>
        <v>Curriculos no adaptados a las necesidades y exigencias del contextos</v>
      </c>
      <c r="F100" s="332"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32" t="str">
        <f>'01-Mapa de riesgo-UO'!M101</f>
        <v>Egresados de los programas sin las competencias requeridas por el medio
Pérdida de la competitividad del programa frente a otros que ofrecen otras Universidades</v>
      </c>
      <c r="I100" s="385" t="str">
        <f>'01-Mapa de riesgo-UO'!AT101</f>
        <v>MODERADO</v>
      </c>
      <c r="J100" s="204" t="str">
        <f>'01-Mapa de riesgo-UO'!AW101</f>
        <v>REDUCIR</v>
      </c>
      <c r="K100" s="332" t="str">
        <f t="shared" si="19"/>
        <v>Si el proceso lo requiere</v>
      </c>
      <c r="L100" s="324"/>
      <c r="M100" s="324"/>
      <c r="N100" s="324"/>
      <c r="O100" s="324"/>
      <c r="P100" s="324"/>
      <c r="Q100" s="324"/>
      <c r="R100" s="324"/>
      <c r="S100" s="324"/>
    </row>
    <row r="101" spans="1:19" ht="88.5" hidden="1" customHeight="1" x14ac:dyDescent="0.2">
      <c r="A101" s="324"/>
      <c r="B101" s="332"/>
      <c r="C101" s="332"/>
      <c r="D101" s="332"/>
      <c r="E101" s="332"/>
      <c r="F101" s="332"/>
      <c r="G101" s="52" t="str">
        <f>'01-Mapa de riesgo-UO'!I102</f>
        <v>Poca formación de los comites en renovación curricular, así como sobre los tramites y estrategias de apoyos institucionales</v>
      </c>
      <c r="H101" s="332"/>
      <c r="I101" s="385"/>
      <c r="J101" s="204" t="str">
        <f>'01-Mapa de riesgo-UO'!AW102</f>
        <v>COMPARTIR</v>
      </c>
      <c r="K101" s="332"/>
      <c r="L101" s="324"/>
      <c r="M101" s="324"/>
      <c r="N101" s="324"/>
      <c r="O101" s="324"/>
      <c r="P101" s="324"/>
      <c r="Q101" s="324"/>
      <c r="R101" s="324"/>
      <c r="S101" s="324"/>
    </row>
    <row r="102" spans="1:19" ht="88.5" hidden="1" customHeight="1" x14ac:dyDescent="0.2">
      <c r="A102" s="324"/>
      <c r="B102" s="332"/>
      <c r="C102" s="332"/>
      <c r="D102" s="332"/>
      <c r="E102" s="332"/>
      <c r="F102" s="332"/>
      <c r="G102" s="52" t="str">
        <f>'01-Mapa de riesgo-UO'!I103</f>
        <v>Debilidad en los procesos de apropiación de los  lineamientos institucionales para la renovación curricular</v>
      </c>
      <c r="H102" s="332"/>
      <c r="I102" s="385"/>
      <c r="J102" s="204" t="str">
        <f>'01-Mapa de riesgo-UO'!AW103</f>
        <v>REDUCIR</v>
      </c>
      <c r="K102" s="332"/>
      <c r="L102" s="324"/>
      <c r="M102" s="324"/>
      <c r="N102" s="324"/>
      <c r="O102" s="324"/>
      <c r="P102" s="324"/>
      <c r="Q102" s="324"/>
      <c r="R102" s="324"/>
      <c r="S102" s="324"/>
    </row>
    <row r="103" spans="1:19" ht="88.5" hidden="1" customHeight="1" x14ac:dyDescent="0.2">
      <c r="A103" s="324">
        <v>32</v>
      </c>
      <c r="B103" s="332" t="str">
        <f>'01-Mapa de riesgo-UO'!D104</f>
        <v>INVESTIGACIÓN_E_INNOVACIÓN</v>
      </c>
      <c r="C103" s="332" t="str">
        <f>+'01-Mapa de riesgo-UO'!F104</f>
        <v>NO</v>
      </c>
      <c r="D103" s="332" t="str">
        <f>'01-Mapa de riesgo-UO'!J104</f>
        <v>Estratégico</v>
      </c>
      <c r="E103" s="332" t="str">
        <f>'01-Mapa de riesgo-UO'!K104</f>
        <v xml:space="preserve">No ajustarse a los terminos de referencia de las convocatorias del ministerio de ciencia, tecnologia e  innovación. </v>
      </c>
      <c r="F103" s="332"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32"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204" t="str">
        <f>'01-Mapa de riesgo-UO'!AW104</f>
        <v>COMPARTIR</v>
      </c>
      <c r="K103" s="332" t="str">
        <f t="shared" si="19"/>
        <v>Si el proceso lo requiere</v>
      </c>
      <c r="L103" s="324"/>
      <c r="M103" s="324"/>
      <c r="N103" s="324"/>
      <c r="O103" s="324"/>
      <c r="P103" s="324"/>
      <c r="Q103" s="324"/>
      <c r="R103" s="324"/>
      <c r="S103" s="324"/>
    </row>
    <row r="104" spans="1:19" ht="88.5" hidden="1" customHeight="1" x14ac:dyDescent="0.2">
      <c r="A104" s="324"/>
      <c r="B104" s="332"/>
      <c r="C104" s="332"/>
      <c r="D104" s="332"/>
      <c r="E104" s="332"/>
      <c r="F104" s="332"/>
      <c r="G104" s="52" t="str">
        <f>'01-Mapa de riesgo-UO'!I105</f>
        <v>Desactualización de la información del Grupo de Investigación en la plataforma de Minciencias</v>
      </c>
      <c r="H104" s="332"/>
      <c r="I104" s="385"/>
      <c r="J104" s="204" t="str">
        <f>'01-Mapa de riesgo-UO'!AW105</f>
        <v>COMPARTIR</v>
      </c>
      <c r="K104" s="332"/>
      <c r="L104" s="324"/>
      <c r="M104" s="324"/>
      <c r="N104" s="324"/>
      <c r="O104" s="324"/>
      <c r="P104" s="324"/>
      <c r="Q104" s="324"/>
      <c r="R104" s="324"/>
      <c r="S104" s="324"/>
    </row>
    <row r="105" spans="1:19" ht="88.5" hidden="1" customHeight="1" x14ac:dyDescent="0.2">
      <c r="A105" s="324"/>
      <c r="B105" s="332"/>
      <c r="C105" s="332"/>
      <c r="D105" s="332"/>
      <c r="E105" s="332"/>
      <c r="F105" s="332"/>
      <c r="G105" s="52" t="str">
        <f>'01-Mapa de riesgo-UO'!I106</f>
        <v>No presentar nuevos productos durante los años anteriores a la convocatoria ni actualizar estudios de los participantes del grupo.</v>
      </c>
      <c r="H105" s="332"/>
      <c r="I105" s="385"/>
      <c r="J105" s="204" t="str">
        <f>'01-Mapa de riesgo-UO'!AW106</f>
        <v>REDUCIR</v>
      </c>
      <c r="K105" s="332"/>
      <c r="L105" s="324"/>
      <c r="M105" s="324"/>
      <c r="N105" s="324"/>
      <c r="O105" s="324"/>
      <c r="P105" s="324"/>
      <c r="Q105" s="324"/>
      <c r="R105" s="324"/>
      <c r="S105" s="324"/>
    </row>
    <row r="106" spans="1:19" ht="88.5" hidden="1" customHeight="1" x14ac:dyDescent="0.2">
      <c r="A106" s="324">
        <v>33</v>
      </c>
      <c r="B106" s="332" t="str">
        <f>'01-Mapa de riesgo-UO'!D107</f>
        <v>DOCENCIA</v>
      </c>
      <c r="C106" s="332" t="str">
        <f>+'01-Mapa de riesgo-UO'!F107</f>
        <v>NO</v>
      </c>
      <c r="D106" s="332" t="str">
        <f>'01-Mapa de riesgo-UO'!J107</f>
        <v>Estratégico</v>
      </c>
      <c r="E106" s="332" t="str">
        <f>'01-Mapa de riesgo-UO'!K107</f>
        <v>No renovación del registro calificado o la acreditación de alta calidad de un programa académico</v>
      </c>
      <c r="F106" s="332"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32" t="str">
        <f>'01-Mapa de riesgo-UO'!M107</f>
        <v>No ofrecimiento del programa académico
Pérdida de imagen de la Institución</v>
      </c>
      <c r="I106" s="385" t="str">
        <f>'01-Mapa de riesgo-UO'!AT107</f>
        <v>MODERADO</v>
      </c>
      <c r="J106" s="204" t="str">
        <f>'01-Mapa de riesgo-UO'!AW107</f>
        <v>REDUCIR</v>
      </c>
      <c r="K106" s="332" t="str">
        <f t="shared" si="19"/>
        <v>Si el proceso lo requiere</v>
      </c>
      <c r="L106" s="324"/>
      <c r="M106" s="324"/>
      <c r="N106" s="324"/>
      <c r="O106" s="324"/>
      <c r="P106" s="324"/>
      <c r="Q106" s="324"/>
      <c r="R106" s="324"/>
      <c r="S106" s="324"/>
    </row>
    <row r="107" spans="1:19" ht="88.5" hidden="1" customHeight="1" x14ac:dyDescent="0.2">
      <c r="A107" s="324"/>
      <c r="B107" s="332"/>
      <c r="C107" s="332"/>
      <c r="D107" s="332"/>
      <c r="E107" s="332"/>
      <c r="F107" s="332"/>
      <c r="G107" s="52" t="str">
        <f>'01-Mapa de riesgo-UO'!I108</f>
        <v>Cambios en las normas o estándares de calidad</v>
      </c>
      <c r="H107" s="332"/>
      <c r="I107" s="385"/>
      <c r="J107" s="204">
        <f>'01-Mapa de riesgo-UO'!AW108</f>
        <v>0</v>
      </c>
      <c r="K107" s="332"/>
      <c r="L107" s="324"/>
      <c r="M107" s="324"/>
      <c r="N107" s="324"/>
      <c r="O107" s="324"/>
      <c r="P107" s="324"/>
      <c r="Q107" s="324"/>
      <c r="R107" s="324"/>
      <c r="S107" s="324"/>
    </row>
    <row r="108" spans="1:19" ht="88.5" hidden="1" customHeight="1" x14ac:dyDescent="0.2">
      <c r="A108" s="324"/>
      <c r="B108" s="332"/>
      <c r="C108" s="332"/>
      <c r="D108" s="332"/>
      <c r="E108" s="332"/>
      <c r="F108" s="332"/>
      <c r="G108" s="52">
        <f>'01-Mapa de riesgo-UO'!I109</f>
        <v>0</v>
      </c>
      <c r="H108" s="332"/>
      <c r="I108" s="385"/>
      <c r="J108" s="204">
        <f>'01-Mapa de riesgo-UO'!AW109</f>
        <v>0</v>
      </c>
      <c r="K108" s="332"/>
      <c r="L108" s="324"/>
      <c r="M108" s="324"/>
      <c r="N108" s="324"/>
      <c r="O108" s="324"/>
      <c r="P108" s="324"/>
      <c r="Q108" s="324"/>
      <c r="R108" s="324"/>
      <c r="S108" s="324"/>
    </row>
    <row r="109" spans="1:19" ht="88.5" hidden="1" customHeight="1" x14ac:dyDescent="0.2">
      <c r="A109" s="324">
        <v>34</v>
      </c>
      <c r="B109" s="332" t="str">
        <f>'01-Mapa de riesgo-UO'!D110</f>
        <v>DOCENCIA</v>
      </c>
      <c r="C109" s="332" t="str">
        <f>+'01-Mapa de riesgo-UO'!F110</f>
        <v>NO</v>
      </c>
      <c r="D109" s="332" t="str">
        <f>'01-Mapa de riesgo-UO'!J110</f>
        <v>Estratégico</v>
      </c>
      <c r="E109" s="332" t="str">
        <f>'01-Mapa de riesgo-UO'!K110</f>
        <v>Incremento de la deserción estudiantil</v>
      </c>
      <c r="F109" s="332"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32" t="str">
        <f>'01-Mapa de riesgo-UO'!M110</f>
        <v>Indicadores de la Universidad afectados
Disminución de los recursos de la Universidad</v>
      </c>
      <c r="I109" s="385" t="str">
        <f>'01-Mapa de riesgo-UO'!AT110</f>
        <v>LEVE</v>
      </c>
      <c r="J109" s="204" t="str">
        <f>'01-Mapa de riesgo-UO'!AW110</f>
        <v>ASUMIR</v>
      </c>
      <c r="K109" s="332" t="str">
        <f t="shared" si="19"/>
        <v>NO</v>
      </c>
      <c r="L109" s="324"/>
      <c r="M109" s="324"/>
      <c r="N109" s="324"/>
      <c r="O109" s="324"/>
      <c r="P109" s="324"/>
      <c r="Q109" s="324"/>
      <c r="R109" s="324"/>
      <c r="S109" s="324"/>
    </row>
    <row r="110" spans="1:19" ht="88.5" hidden="1" customHeight="1" x14ac:dyDescent="0.2">
      <c r="A110" s="324"/>
      <c r="B110" s="332"/>
      <c r="C110" s="332"/>
      <c r="D110" s="332"/>
      <c r="E110" s="332"/>
      <c r="F110" s="332"/>
      <c r="G110" s="52" t="str">
        <f>'01-Mapa de riesgo-UO'!I111</f>
        <v>Los currículos de las asignaturas no permiten el buen desempeño del estudiante</v>
      </c>
      <c r="H110" s="332"/>
      <c r="I110" s="385"/>
      <c r="J110" s="204" t="str">
        <f>'01-Mapa de riesgo-UO'!AW111</f>
        <v>ASUMIR</v>
      </c>
      <c r="K110" s="332"/>
      <c r="L110" s="324"/>
      <c r="M110" s="324"/>
      <c r="N110" s="324"/>
      <c r="O110" s="324"/>
      <c r="P110" s="324"/>
      <c r="Q110" s="324"/>
      <c r="R110" s="324"/>
      <c r="S110" s="324"/>
    </row>
    <row r="111" spans="1:19" ht="88.5" hidden="1" customHeight="1" x14ac:dyDescent="0.2">
      <c r="A111" s="324"/>
      <c r="B111" s="332"/>
      <c r="C111" s="332"/>
      <c r="D111" s="332"/>
      <c r="E111" s="332"/>
      <c r="F111" s="332"/>
      <c r="G111" s="52" t="str">
        <f>'01-Mapa de riesgo-UO'!I112</f>
        <v>Bajo conocimiento del docente en pedagogía y didáctica</v>
      </c>
      <c r="H111" s="332"/>
      <c r="I111" s="385"/>
      <c r="J111" s="204" t="str">
        <f>'01-Mapa de riesgo-UO'!AW112</f>
        <v>ASUMIR</v>
      </c>
      <c r="K111" s="332"/>
      <c r="L111" s="324"/>
      <c r="M111" s="324"/>
      <c r="N111" s="324"/>
      <c r="O111" s="324"/>
      <c r="P111" s="324"/>
      <c r="Q111" s="324"/>
      <c r="R111" s="324"/>
      <c r="S111" s="324"/>
    </row>
    <row r="112" spans="1:19" ht="88.5" hidden="1" customHeight="1" x14ac:dyDescent="0.2">
      <c r="A112" s="324">
        <v>35</v>
      </c>
      <c r="B112" s="332" t="str">
        <f>'01-Mapa de riesgo-UO'!D113</f>
        <v>INVESTIGACIÓN_E_INNOVACIÓN</v>
      </c>
      <c r="C112" s="332" t="str">
        <f>+'01-Mapa de riesgo-UO'!F113</f>
        <v>NO</v>
      </c>
      <c r="D112" s="332" t="str">
        <f>'01-Mapa de riesgo-UO'!J113</f>
        <v>Estratégico</v>
      </c>
      <c r="E112" s="332" t="str">
        <f>'01-Mapa de riesgo-UO'!K113</f>
        <v>Descenso de los Grupos de investigación vinculados a la Facultad en el escalafón de Colciencias</v>
      </c>
      <c r="F112" s="332"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32" t="str">
        <f>'01-Mapa de riesgo-UO'!M113</f>
        <v>Incumplimiento con las metas trazadas en el PDI
Pérdida de imagen institucional
Disminución en la investigación</v>
      </c>
      <c r="I112" s="385" t="str">
        <f>'01-Mapa de riesgo-UO'!AT113</f>
        <v>LEVE</v>
      </c>
      <c r="J112" s="204" t="str">
        <f>'01-Mapa de riesgo-UO'!AW113</f>
        <v>ASUMIR</v>
      </c>
      <c r="K112" s="332" t="str">
        <f t="shared" si="19"/>
        <v>NO</v>
      </c>
      <c r="L112" s="324"/>
      <c r="M112" s="324"/>
      <c r="N112" s="324"/>
      <c r="O112" s="324"/>
      <c r="P112" s="324"/>
      <c r="Q112" s="324"/>
      <c r="R112" s="324"/>
      <c r="S112" s="324"/>
    </row>
    <row r="113" spans="1:19" ht="88.5" hidden="1" customHeight="1" x14ac:dyDescent="0.2">
      <c r="A113" s="324"/>
      <c r="B113" s="332"/>
      <c r="C113" s="332"/>
      <c r="D113" s="332"/>
      <c r="E113" s="332"/>
      <c r="F113" s="332"/>
      <c r="G113" s="52" t="str">
        <f>'01-Mapa de riesgo-UO'!I114</f>
        <v>Desactualización de la información del Grupo de Investigación en la plataforma de Colciencias</v>
      </c>
      <c r="H113" s="332"/>
      <c r="I113" s="385"/>
      <c r="J113" s="204" t="str">
        <f>'01-Mapa de riesgo-UO'!AW114</f>
        <v>ASUMIR</v>
      </c>
      <c r="K113" s="332"/>
      <c r="L113" s="324"/>
      <c r="M113" s="324"/>
      <c r="N113" s="324"/>
      <c r="O113" s="324"/>
      <c r="P113" s="324"/>
      <c r="Q113" s="324"/>
      <c r="R113" s="324"/>
      <c r="S113" s="324"/>
    </row>
    <row r="114" spans="1:19" ht="88.5" hidden="1" customHeight="1" x14ac:dyDescent="0.2">
      <c r="A114" s="324"/>
      <c r="B114" s="332"/>
      <c r="C114" s="332"/>
      <c r="D114" s="332"/>
      <c r="E114" s="332"/>
      <c r="F114" s="332"/>
      <c r="G114" s="52" t="str">
        <f>'01-Mapa de riesgo-UO'!I115</f>
        <v xml:space="preserve">Incumplimiento del plan de trabajo docente en términos de investigación </v>
      </c>
      <c r="H114" s="332"/>
      <c r="I114" s="385"/>
      <c r="J114" s="204" t="str">
        <f>'01-Mapa de riesgo-UO'!AW115</f>
        <v>ASUMIR</v>
      </c>
      <c r="K114" s="332"/>
      <c r="L114" s="324"/>
      <c r="M114" s="324"/>
      <c r="N114" s="324"/>
      <c r="O114" s="324"/>
      <c r="P114" s="324"/>
      <c r="Q114" s="324"/>
      <c r="R114" s="324"/>
      <c r="S114" s="324"/>
    </row>
    <row r="115" spans="1:19" ht="88.5" hidden="1" customHeight="1" x14ac:dyDescent="0.2">
      <c r="A115" s="324">
        <v>36</v>
      </c>
      <c r="B115" s="332" t="str">
        <f>'01-Mapa de riesgo-UO'!D116</f>
        <v>INVESTIGACIÓN_E_INNOVACIÓN</v>
      </c>
      <c r="C115" s="332" t="str">
        <f>+'01-Mapa de riesgo-UO'!F116</f>
        <v>NO</v>
      </c>
      <c r="D115" s="332" t="str">
        <f>'01-Mapa de riesgo-UO'!J116</f>
        <v>Cumplimiento</v>
      </c>
      <c r="E115" s="332" t="str">
        <f>'01-Mapa de riesgo-UO'!K116</f>
        <v>Proyectos especiales con déficit presupuestal</v>
      </c>
      <c r="F115" s="332" t="str">
        <f>'01-Mapa de riesgo-UO'!L116</f>
        <v>Proyectos especiales de la facultad que no alcanzan los puntos de equilibrio requeridos para su funcionamiento</v>
      </c>
      <c r="G115" s="52" t="str">
        <f>'01-Mapa de riesgo-UO'!I116</f>
        <v>Poca demanda de los servicios ofrecidos por la Facultad</v>
      </c>
      <c r="H115" s="332" t="str">
        <f>'01-Mapa de riesgo-UO'!M116</f>
        <v>Afectación al fondo de la facultad
Incumplimiento de los compromisos pactados en el proyecto
Demandas por incumplimientos</v>
      </c>
      <c r="I115" s="385" t="str">
        <f>'01-Mapa de riesgo-UO'!AT116</f>
        <v>MODERADO</v>
      </c>
      <c r="J115" s="204" t="str">
        <f>'01-Mapa de riesgo-UO'!AW116</f>
        <v>REDUCIR</v>
      </c>
      <c r="K115" s="332" t="str">
        <f t="shared" si="19"/>
        <v>Si el proceso lo requiere</v>
      </c>
      <c r="L115" s="324"/>
      <c r="M115" s="324"/>
      <c r="N115" s="324"/>
      <c r="O115" s="324"/>
      <c r="P115" s="324"/>
      <c r="Q115" s="324"/>
      <c r="R115" s="324"/>
      <c r="S115" s="324"/>
    </row>
    <row r="116" spans="1:19" ht="88.5" hidden="1" customHeight="1" x14ac:dyDescent="0.2">
      <c r="A116" s="324"/>
      <c r="B116" s="332"/>
      <c r="C116" s="332"/>
      <c r="D116" s="332"/>
      <c r="E116" s="332"/>
      <c r="F116" s="332"/>
      <c r="G116" s="52" t="str">
        <f>'01-Mapa de riesgo-UO'!I117</f>
        <v>Presupuestos mal diseñados o falta de planeación de las actividades</v>
      </c>
      <c r="H116" s="332"/>
      <c r="I116" s="385"/>
      <c r="J116" s="204" t="str">
        <f>'01-Mapa de riesgo-UO'!AW117</f>
        <v>REDUCIR</v>
      </c>
      <c r="K116" s="332"/>
      <c r="L116" s="324"/>
      <c r="M116" s="324"/>
      <c r="N116" s="324"/>
      <c r="O116" s="324"/>
      <c r="P116" s="324"/>
      <c r="Q116" s="324"/>
      <c r="R116" s="324"/>
      <c r="S116" s="324"/>
    </row>
    <row r="117" spans="1:19" ht="88.5" hidden="1" customHeight="1" x14ac:dyDescent="0.2">
      <c r="A117" s="324"/>
      <c r="B117" s="332"/>
      <c r="C117" s="332"/>
      <c r="D117" s="332"/>
      <c r="E117" s="332"/>
      <c r="F117" s="332"/>
      <c r="G117" s="52">
        <f>'01-Mapa de riesgo-UO'!I118</f>
        <v>0</v>
      </c>
      <c r="H117" s="332"/>
      <c r="I117" s="385"/>
      <c r="J117" s="204">
        <f>'01-Mapa de riesgo-UO'!AW118</f>
        <v>0</v>
      </c>
      <c r="K117" s="332"/>
      <c r="L117" s="324"/>
      <c r="M117" s="324"/>
      <c r="N117" s="324"/>
      <c r="O117" s="324"/>
      <c r="P117" s="324"/>
      <c r="Q117" s="324"/>
      <c r="R117" s="324"/>
      <c r="S117" s="324"/>
    </row>
    <row r="118" spans="1:19" ht="88.5" hidden="1" customHeight="1" x14ac:dyDescent="0.2">
      <c r="A118" s="324">
        <v>37</v>
      </c>
      <c r="B118" s="332" t="str">
        <f>'01-Mapa de riesgo-UO'!D119</f>
        <v>ADMINISTRACIÓN_INSTITUCIONAL</v>
      </c>
      <c r="C118" s="332" t="str">
        <f>+'01-Mapa de riesgo-UO'!F119</f>
        <v>NO</v>
      </c>
      <c r="D118" s="332" t="str">
        <f>'01-Mapa de riesgo-UO'!J119</f>
        <v>Operacional</v>
      </c>
      <c r="E118" s="332" t="str">
        <f>'01-Mapa de riesgo-UO'!K119</f>
        <v>Baja calidad de la labor docente</v>
      </c>
      <c r="F118" s="332" t="str">
        <f>'01-Mapa de riesgo-UO'!L119</f>
        <v>Docentes con baja competencia para ejercer las actividades asignadas</v>
      </c>
      <c r="G118" s="52" t="str">
        <f>'01-Mapa de riesgo-UO'!I119</f>
        <v>Malas prácticas pedagógicas</v>
      </c>
      <c r="H118" s="332" t="str">
        <f>'01-Mapa de riesgo-UO'!M119</f>
        <v>Pérdida de la calidad del programa académico
Aumento de peticiones, quejas y reclamos
Pérdida de imagen institucional</v>
      </c>
      <c r="I118" s="385" t="str">
        <f>'01-Mapa de riesgo-UO'!AT119</f>
        <v>LEVE</v>
      </c>
      <c r="J118" s="204" t="str">
        <f>'01-Mapa de riesgo-UO'!AW119</f>
        <v>ASUMIR</v>
      </c>
      <c r="K118" s="332" t="str">
        <f t="shared" si="19"/>
        <v>NO</v>
      </c>
      <c r="L118" s="324"/>
      <c r="M118" s="324"/>
      <c r="N118" s="324"/>
      <c r="O118" s="324"/>
      <c r="P118" s="324"/>
      <c r="Q118" s="324"/>
      <c r="R118" s="324"/>
      <c r="S118" s="324"/>
    </row>
    <row r="119" spans="1:19" ht="88.5" hidden="1" customHeight="1" x14ac:dyDescent="0.2">
      <c r="A119" s="324"/>
      <c r="B119" s="332"/>
      <c r="C119" s="332"/>
      <c r="D119" s="332"/>
      <c r="E119" s="332"/>
      <c r="F119" s="332"/>
      <c r="G119" s="52" t="str">
        <f>'01-Mapa de riesgo-UO'!I120</f>
        <v>Grupos de estudiantes superiores a las políticas institucionales de creación de grupos</v>
      </c>
      <c r="H119" s="332"/>
      <c r="I119" s="385"/>
      <c r="J119" s="204" t="str">
        <f>'01-Mapa de riesgo-UO'!AW120</f>
        <v>ASUMIR</v>
      </c>
      <c r="K119" s="332"/>
      <c r="L119" s="324"/>
      <c r="M119" s="324"/>
      <c r="N119" s="324"/>
      <c r="O119" s="324"/>
      <c r="P119" s="324"/>
      <c r="Q119" s="324"/>
      <c r="R119" s="324"/>
      <c r="S119" s="324"/>
    </row>
    <row r="120" spans="1:19" ht="88.5" hidden="1" customHeight="1" x14ac:dyDescent="0.2">
      <c r="A120" s="324"/>
      <c r="B120" s="332"/>
      <c r="C120" s="332"/>
      <c r="D120" s="332"/>
      <c r="E120" s="332"/>
      <c r="F120" s="332"/>
      <c r="G120" s="52">
        <f>'01-Mapa de riesgo-UO'!I121</f>
        <v>0</v>
      </c>
      <c r="H120" s="332"/>
      <c r="I120" s="385"/>
      <c r="J120" s="204" t="str">
        <f>'01-Mapa de riesgo-UO'!AW121</f>
        <v>ASUMIR</v>
      </c>
      <c r="K120" s="332"/>
      <c r="L120" s="324"/>
      <c r="M120" s="324"/>
      <c r="N120" s="324"/>
      <c r="O120" s="324"/>
      <c r="P120" s="324"/>
      <c r="Q120" s="324"/>
      <c r="R120" s="324"/>
      <c r="S120" s="324"/>
    </row>
    <row r="121" spans="1:19" ht="88.5" hidden="1" customHeight="1" x14ac:dyDescent="0.2">
      <c r="A121" s="324">
        <v>38</v>
      </c>
      <c r="B121" s="332" t="str">
        <f>'01-Mapa de riesgo-UO'!D122</f>
        <v>ADMINISTRACIÓN_INSTITUCIONAL</v>
      </c>
      <c r="C121" s="332" t="str">
        <f>+'01-Mapa de riesgo-UO'!F122</f>
        <v>NO</v>
      </c>
      <c r="D121" s="332" t="str">
        <f>'01-Mapa de riesgo-UO'!J122</f>
        <v>Estratégico</v>
      </c>
      <c r="E121" s="332" t="str">
        <f>'01-Mapa de riesgo-UO'!K122</f>
        <v>Desatención de algunos procesos misionales de la Facultad de Ingenierías y ejecución lenta de los procesos académicos y administrativos</v>
      </c>
      <c r="F121" s="332"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32"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204" t="str">
        <f>'01-Mapa de riesgo-UO'!AW122</f>
        <v>REDUCIR</v>
      </c>
      <c r="K121" s="332" t="str">
        <f t="shared" si="19"/>
        <v>Si el proceso lo requiere</v>
      </c>
      <c r="L121" s="324"/>
      <c r="M121" s="324"/>
      <c r="N121" s="324"/>
      <c r="O121" s="324"/>
      <c r="P121" s="324"/>
      <c r="Q121" s="324"/>
      <c r="R121" s="324"/>
      <c r="S121" s="324"/>
    </row>
    <row r="122" spans="1:19" ht="88.5" hidden="1" customHeight="1" x14ac:dyDescent="0.2">
      <c r="A122" s="324"/>
      <c r="B122" s="332"/>
      <c r="C122" s="332"/>
      <c r="D122" s="332"/>
      <c r="E122" s="332"/>
      <c r="F122" s="332"/>
      <c r="G122" s="52" t="str">
        <f>'01-Mapa de riesgo-UO'!I123</f>
        <v>No se cuenta con aplicativos ni los suficientes mecanismos para el seguimiento de la totalidad de los procesos académicos/administrativos de la facultad.</v>
      </c>
      <c r="H122" s="332"/>
      <c r="I122" s="385"/>
      <c r="J122" s="204" t="str">
        <f>'01-Mapa de riesgo-UO'!AW123</f>
        <v>TRANSFERIR</v>
      </c>
      <c r="K122" s="332"/>
      <c r="L122" s="324"/>
      <c r="M122" s="324"/>
      <c r="N122" s="324"/>
      <c r="O122" s="324"/>
      <c r="P122" s="324"/>
      <c r="Q122" s="324"/>
      <c r="R122" s="324"/>
      <c r="S122" s="324"/>
    </row>
    <row r="123" spans="1:19" ht="88.5" hidden="1" customHeight="1" x14ac:dyDescent="0.2">
      <c r="A123" s="324"/>
      <c r="B123" s="332"/>
      <c r="C123" s="332"/>
      <c r="D123" s="332"/>
      <c r="E123" s="332"/>
      <c r="F123" s="332"/>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32"/>
      <c r="I123" s="385"/>
      <c r="J123" s="204" t="str">
        <f>'01-Mapa de riesgo-UO'!AW124</f>
        <v>TRANSFERIR</v>
      </c>
      <c r="K123" s="332"/>
      <c r="L123" s="324"/>
      <c r="M123" s="324"/>
      <c r="N123" s="324"/>
      <c r="O123" s="324"/>
      <c r="P123" s="324"/>
      <c r="Q123" s="324"/>
      <c r="R123" s="324"/>
      <c r="S123" s="324"/>
    </row>
    <row r="124" spans="1:19" ht="88.5" hidden="1" customHeight="1" x14ac:dyDescent="0.2">
      <c r="A124" s="324">
        <v>39</v>
      </c>
      <c r="B124" s="332" t="str">
        <f>'01-Mapa de riesgo-UO'!D125</f>
        <v>DOCENCIA</v>
      </c>
      <c r="C124" s="332" t="str">
        <f>+'01-Mapa de riesgo-UO'!F125</f>
        <v>NO</v>
      </c>
      <c r="D124" s="332" t="str">
        <f>'01-Mapa de riesgo-UO'!J125</f>
        <v>Estratégico</v>
      </c>
      <c r="E124" s="332" t="str">
        <f>'01-Mapa de riesgo-UO'!K125</f>
        <v>Pérdida del registro calificado y de la acreditación de algún programa de pregrado o posgrado</v>
      </c>
      <c r="F124" s="332"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32" t="str">
        <f>'01-Mapa de riesgo-UO'!M125</f>
        <v>Pérdida de posibilidad de apertura y matrícula en los programas académicos.
Imagen desfavorable regional y en la comunidad académica</v>
      </c>
      <c r="I124" s="385" t="str">
        <f>'01-Mapa de riesgo-UO'!AT125</f>
        <v>LEVE</v>
      </c>
      <c r="J124" s="204" t="str">
        <f>'01-Mapa de riesgo-UO'!AW125</f>
        <v>ASUMIR</v>
      </c>
      <c r="K124" s="332" t="str">
        <f t="shared" si="19"/>
        <v>NO</v>
      </c>
      <c r="L124" s="324"/>
      <c r="M124" s="324"/>
      <c r="N124" s="324"/>
      <c r="O124" s="324"/>
      <c r="P124" s="324"/>
      <c r="Q124" s="324"/>
      <c r="R124" s="324"/>
      <c r="S124" s="324"/>
    </row>
    <row r="125" spans="1:19" ht="88.5" hidden="1" customHeight="1" x14ac:dyDescent="0.2">
      <c r="A125" s="324"/>
      <c r="B125" s="332"/>
      <c r="C125" s="332"/>
      <c r="D125" s="332"/>
      <c r="E125" s="332"/>
      <c r="F125" s="332"/>
      <c r="G125" s="52" t="str">
        <f>'01-Mapa de riesgo-UO'!I126</f>
        <v>Ausencia de procesos de sistematización de las experiencias desde decanatura apoyado en direcciones</v>
      </c>
      <c r="H125" s="332"/>
      <c r="I125" s="385"/>
      <c r="J125" s="204" t="str">
        <f>'01-Mapa de riesgo-UO'!AW126</f>
        <v>ASUMIR</v>
      </c>
      <c r="K125" s="332"/>
      <c r="L125" s="324"/>
      <c r="M125" s="324"/>
      <c r="N125" s="324"/>
      <c r="O125" s="324"/>
      <c r="P125" s="324"/>
      <c r="Q125" s="324"/>
      <c r="R125" s="324"/>
      <c r="S125" s="324"/>
    </row>
    <row r="126" spans="1:19" ht="88.5" hidden="1" customHeight="1" x14ac:dyDescent="0.2">
      <c r="A126" s="324"/>
      <c r="B126" s="332"/>
      <c r="C126" s="332"/>
      <c r="D126" s="332"/>
      <c r="E126" s="332"/>
      <c r="F126" s="332"/>
      <c r="G126" s="52">
        <f>'01-Mapa de riesgo-UO'!I127</f>
        <v>0</v>
      </c>
      <c r="H126" s="332"/>
      <c r="I126" s="385"/>
      <c r="J126" s="204" t="str">
        <f>'01-Mapa de riesgo-UO'!AW127</f>
        <v>ASUMIR</v>
      </c>
      <c r="K126" s="332"/>
      <c r="L126" s="324"/>
      <c r="M126" s="324"/>
      <c r="N126" s="324"/>
      <c r="O126" s="324"/>
      <c r="P126" s="324"/>
      <c r="Q126" s="324"/>
      <c r="R126" s="324"/>
      <c r="S126" s="324"/>
    </row>
    <row r="127" spans="1:19" ht="88.5" hidden="1" customHeight="1" x14ac:dyDescent="0.2">
      <c r="A127" s="324">
        <v>40</v>
      </c>
      <c r="B127" s="332" t="str">
        <f>'01-Mapa de riesgo-UO'!D128</f>
        <v>DOCENCIA</v>
      </c>
      <c r="C127" s="332" t="str">
        <f>+'01-Mapa de riesgo-UO'!F128</f>
        <v>NO</v>
      </c>
      <c r="D127" s="332" t="str">
        <f>'01-Mapa de riesgo-UO'!J128</f>
        <v>Estratégico</v>
      </c>
      <c r="E127" s="332" t="str">
        <f>'01-Mapa de riesgo-UO'!K128</f>
        <v>Disminución de profesores para soportar el desarrollo de la docencia, investigación, extensión así como los PEP, el PEI y el PDI</v>
      </c>
      <c r="F127" s="332"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32"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204" t="str">
        <f>'01-Mapa de riesgo-UO'!AW128</f>
        <v>ASUMIR</v>
      </c>
      <c r="K127" s="332" t="str">
        <f t="shared" si="19"/>
        <v>NO</v>
      </c>
      <c r="L127" s="324"/>
      <c r="M127" s="324"/>
      <c r="N127" s="324"/>
      <c r="O127" s="324"/>
      <c r="P127" s="324"/>
      <c r="Q127" s="324"/>
      <c r="R127" s="324"/>
      <c r="S127" s="324"/>
    </row>
    <row r="128" spans="1:19" ht="88.5" hidden="1" customHeight="1" x14ac:dyDescent="0.2">
      <c r="A128" s="324"/>
      <c r="B128" s="332"/>
      <c r="C128" s="332"/>
      <c r="D128" s="332"/>
      <c r="E128" s="332"/>
      <c r="F128" s="332"/>
      <c r="G128" s="52" t="str">
        <f>'01-Mapa de riesgo-UO'!I129</f>
        <v>Ausencia de procesos de sistematización de las experiencias desde decanatura apoyado en direcciones</v>
      </c>
      <c r="H128" s="332"/>
      <c r="I128" s="385"/>
      <c r="J128" s="204" t="str">
        <f>'01-Mapa de riesgo-UO'!AW129</f>
        <v>ASUMIR</v>
      </c>
      <c r="K128" s="332"/>
      <c r="L128" s="324"/>
      <c r="M128" s="324"/>
      <c r="N128" s="324"/>
      <c r="O128" s="324"/>
      <c r="P128" s="324"/>
      <c r="Q128" s="324"/>
      <c r="R128" s="324"/>
      <c r="S128" s="324"/>
    </row>
    <row r="129" spans="1:19" ht="88.5" hidden="1" customHeight="1" x14ac:dyDescent="0.2">
      <c r="A129" s="324"/>
      <c r="B129" s="332"/>
      <c r="C129" s="332"/>
      <c r="D129" s="332"/>
      <c r="E129" s="332"/>
      <c r="F129" s="332"/>
      <c r="G129" s="52">
        <f>'01-Mapa de riesgo-UO'!I130</f>
        <v>0</v>
      </c>
      <c r="H129" s="332"/>
      <c r="I129" s="385"/>
      <c r="J129" s="204" t="str">
        <f>'01-Mapa de riesgo-UO'!AW130</f>
        <v>ASUMIR</v>
      </c>
      <c r="K129" s="332"/>
      <c r="L129" s="324"/>
      <c r="M129" s="324"/>
      <c r="N129" s="324"/>
      <c r="O129" s="324"/>
      <c r="P129" s="324"/>
      <c r="Q129" s="324"/>
      <c r="R129" s="324"/>
      <c r="S129" s="324"/>
    </row>
    <row r="130" spans="1:19" ht="88.5" hidden="1" customHeight="1" x14ac:dyDescent="0.2">
      <c r="A130" s="324">
        <v>41</v>
      </c>
      <c r="B130" s="332" t="str">
        <f>'01-Mapa de riesgo-UO'!D131</f>
        <v>DOCENCIA</v>
      </c>
      <c r="C130" s="332" t="str">
        <f>+'01-Mapa de riesgo-UO'!F131</f>
        <v>NO</v>
      </c>
      <c r="D130" s="332" t="str">
        <f>'01-Mapa de riesgo-UO'!J131</f>
        <v>Estratégico</v>
      </c>
      <c r="E130" s="332" t="str">
        <f>'01-Mapa de riesgo-UO'!K131</f>
        <v>Deserción estudiantil incremental</v>
      </c>
      <c r="F130" s="332"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32" t="str">
        <f>'01-Mapa de riesgo-UO'!M131</f>
        <v>Frustración al estudiante vinculado, demotivación y desconfianza del sistema educativo.
Ineficiencia económica de la institución y el sistema universitario</v>
      </c>
      <c r="I130" s="385" t="str">
        <f>'01-Mapa de riesgo-UO'!AT131</f>
        <v>LEVE</v>
      </c>
      <c r="J130" s="204" t="str">
        <f>'01-Mapa de riesgo-UO'!AW131</f>
        <v>ASUMIR</v>
      </c>
      <c r="K130" s="332" t="str">
        <f t="shared" si="19"/>
        <v>NO</v>
      </c>
      <c r="L130" s="324"/>
      <c r="M130" s="324"/>
      <c r="N130" s="324"/>
      <c r="O130" s="324"/>
      <c r="P130" s="324"/>
      <c r="Q130" s="324"/>
      <c r="R130" s="324"/>
      <c r="S130" s="324"/>
    </row>
    <row r="131" spans="1:19" ht="88.5" hidden="1" customHeight="1" x14ac:dyDescent="0.2">
      <c r="A131" s="324"/>
      <c r="B131" s="332"/>
      <c r="C131" s="332"/>
      <c r="D131" s="332"/>
      <c r="E131" s="332"/>
      <c r="F131" s="332"/>
      <c r="G131" s="52" t="str">
        <f>'01-Mapa de riesgo-UO'!I132</f>
        <v>La falta de acompañamiento hacia los estudiantes facilita la deserción por fallas académicas, desconocimiento de procesos</v>
      </c>
      <c r="H131" s="332"/>
      <c r="I131" s="385"/>
      <c r="J131" s="204" t="str">
        <f>'01-Mapa de riesgo-UO'!AW132</f>
        <v>ASUMIR</v>
      </c>
      <c r="K131" s="332"/>
      <c r="L131" s="324"/>
      <c r="M131" s="324"/>
      <c r="N131" s="324"/>
      <c r="O131" s="324"/>
      <c r="P131" s="324"/>
      <c r="Q131" s="324"/>
      <c r="R131" s="324"/>
      <c r="S131" s="324"/>
    </row>
    <row r="132" spans="1:19" ht="88.5" hidden="1" customHeight="1" x14ac:dyDescent="0.2">
      <c r="A132" s="324"/>
      <c r="B132" s="332"/>
      <c r="C132" s="332"/>
      <c r="D132" s="332"/>
      <c r="E132" s="332"/>
      <c r="F132" s="332"/>
      <c r="G132" s="52" t="str">
        <f>'01-Mapa de riesgo-UO'!I133</f>
        <v>Carencia de ambientes educativos institucionales que fomenten la investigación, brinden apoyo a emprendedores, faciliten visitas académicas y promuevan la pertenencia en grupos de afinidad y de investigación, entre otros</v>
      </c>
      <c r="H132" s="332"/>
      <c r="I132" s="385"/>
      <c r="J132" s="204" t="str">
        <f>'01-Mapa de riesgo-UO'!AW133</f>
        <v>ASUMIR</v>
      </c>
      <c r="K132" s="332"/>
      <c r="L132" s="324"/>
      <c r="M132" s="324"/>
      <c r="N132" s="324"/>
      <c r="O132" s="324"/>
      <c r="P132" s="324"/>
      <c r="Q132" s="324"/>
      <c r="R132" s="324"/>
      <c r="S132" s="324"/>
    </row>
    <row r="133" spans="1:19" ht="88.5" customHeight="1" x14ac:dyDescent="0.2">
      <c r="A133" s="324">
        <v>42</v>
      </c>
      <c r="B133" s="332" t="str">
        <f>'01-Mapa de riesgo-UO'!D134</f>
        <v>EXTENSIÓN_PROYECCIÓN_SOCIAL</v>
      </c>
      <c r="C133" s="332" t="str">
        <f>+'01-Mapa de riesgo-UO'!F134</f>
        <v>NO</v>
      </c>
      <c r="D133" s="332" t="str">
        <f>'01-Mapa de riesgo-UO'!J134</f>
        <v>Estratégico</v>
      </c>
      <c r="E133" s="332" t="str">
        <f>'01-Mapa de riesgo-UO'!K134</f>
        <v>Bajo relacionamiento de la facultad y los programas en el medio externo</v>
      </c>
      <c r="F133" s="332"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32"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204" t="str">
        <f>'01-Mapa de riesgo-UO'!AW134</f>
        <v>REDUCIR</v>
      </c>
      <c r="K133" s="332" t="str">
        <f t="shared" si="19"/>
        <v>Si el proceso lo requiere</v>
      </c>
      <c r="L133" s="324"/>
      <c r="M133" s="324"/>
      <c r="N133" s="324"/>
      <c r="O133" s="324"/>
      <c r="P133" s="324"/>
      <c r="Q133" s="324"/>
      <c r="R133" s="324"/>
      <c r="S133" s="324"/>
    </row>
    <row r="134" spans="1:19" ht="88.5" hidden="1" customHeight="1" x14ac:dyDescent="0.2">
      <c r="A134" s="324"/>
      <c r="B134" s="332"/>
      <c r="C134" s="332"/>
      <c r="D134" s="332"/>
      <c r="E134" s="332"/>
      <c r="F134" s="332"/>
      <c r="G134" s="52" t="str">
        <f>'01-Mapa de riesgo-UO'!I135</f>
        <v>Carecemos de un mecaniso o proceso institucional establecido para interactuar con los gremios.</v>
      </c>
      <c r="H134" s="332"/>
      <c r="I134" s="385"/>
      <c r="J134" s="204" t="str">
        <f>'01-Mapa de riesgo-UO'!AW135</f>
        <v>REDUCIR</v>
      </c>
      <c r="K134" s="332"/>
      <c r="L134" s="324"/>
      <c r="M134" s="324"/>
      <c r="N134" s="324"/>
      <c r="O134" s="324"/>
      <c r="P134" s="324"/>
      <c r="Q134" s="324"/>
      <c r="R134" s="324"/>
      <c r="S134" s="324"/>
    </row>
    <row r="135" spans="1:19" ht="88.5" hidden="1" customHeight="1" x14ac:dyDescent="0.2">
      <c r="A135" s="324"/>
      <c r="B135" s="332"/>
      <c r="C135" s="332"/>
      <c r="D135" s="332"/>
      <c r="E135" s="332"/>
      <c r="F135" s="332"/>
      <c r="G135" s="52" t="str">
        <f>'01-Mapa de riesgo-UO'!I136</f>
        <v>No se cuenta con un plan estratégico que permita seguir unos lineamientos en el tiempo al interior de la facultad.</v>
      </c>
      <c r="H135" s="332"/>
      <c r="I135" s="385"/>
      <c r="J135" s="204" t="str">
        <f>'01-Mapa de riesgo-UO'!AW136</f>
        <v>REDUCIR</v>
      </c>
      <c r="K135" s="332"/>
      <c r="L135" s="324"/>
      <c r="M135" s="324"/>
      <c r="N135" s="324"/>
      <c r="O135" s="324"/>
      <c r="P135" s="324"/>
      <c r="Q135" s="324"/>
      <c r="R135" s="324"/>
      <c r="S135" s="324"/>
    </row>
    <row r="136" spans="1:19" ht="88.5" hidden="1" customHeight="1" x14ac:dyDescent="0.2">
      <c r="A136" s="324">
        <v>43</v>
      </c>
      <c r="B136" s="332" t="str">
        <f>'01-Mapa de riesgo-UO'!D137</f>
        <v>ADMINISTRACIÓN_INSTITUCIONAL</v>
      </c>
      <c r="C136" s="332" t="str">
        <f>+'01-Mapa de riesgo-UO'!F137</f>
        <v>NO</v>
      </c>
      <c r="D136" s="332" t="str">
        <f>'01-Mapa de riesgo-UO'!J137</f>
        <v>Financiero</v>
      </c>
      <c r="E136" s="332" t="str">
        <f>'01-Mapa de riesgo-UO'!K137</f>
        <v>Posibilidad que ocurra un error en la aprobación de solicitudes que esté fuera de los parámetros que establece el reglamento</v>
      </c>
      <c r="F136" s="332"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32"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204" t="str">
        <f>'01-Mapa de riesgo-UO'!AW137</f>
        <v>TRANSFERIR</v>
      </c>
      <c r="K136" s="332" t="str">
        <f t="shared" si="19"/>
        <v>Si el proceso lo requiere</v>
      </c>
      <c r="L136" s="324"/>
      <c r="M136" s="324"/>
      <c r="N136" s="324"/>
      <c r="O136" s="324"/>
      <c r="P136" s="324"/>
      <c r="Q136" s="324"/>
      <c r="R136" s="324"/>
      <c r="S136" s="324"/>
    </row>
    <row r="137" spans="1:19" ht="88.5" hidden="1" customHeight="1" x14ac:dyDescent="0.2">
      <c r="A137" s="324"/>
      <c r="B137" s="332"/>
      <c r="C137" s="332"/>
      <c r="D137" s="332"/>
      <c r="E137" s="332"/>
      <c r="F137" s="332"/>
      <c r="G137" s="52">
        <f>'01-Mapa de riesgo-UO'!I138</f>
        <v>0</v>
      </c>
      <c r="H137" s="332"/>
      <c r="I137" s="385"/>
      <c r="J137" s="204" t="str">
        <f>'01-Mapa de riesgo-UO'!AW138</f>
        <v>REDUCIR</v>
      </c>
      <c r="K137" s="332"/>
      <c r="L137" s="324"/>
      <c r="M137" s="324"/>
      <c r="N137" s="324"/>
      <c r="O137" s="324"/>
      <c r="P137" s="324"/>
      <c r="Q137" s="324"/>
      <c r="R137" s="324"/>
      <c r="S137" s="324"/>
    </row>
    <row r="138" spans="1:19" ht="88.5" hidden="1" customHeight="1" x14ac:dyDescent="0.2">
      <c r="A138" s="324"/>
      <c r="B138" s="332"/>
      <c r="C138" s="332"/>
      <c r="D138" s="332"/>
      <c r="E138" s="332"/>
      <c r="F138" s="332"/>
      <c r="G138" s="52">
        <f>'01-Mapa de riesgo-UO'!I139</f>
        <v>0</v>
      </c>
      <c r="H138" s="332"/>
      <c r="I138" s="385"/>
      <c r="J138" s="204">
        <f>'01-Mapa de riesgo-UO'!AW139</f>
        <v>0</v>
      </c>
      <c r="K138" s="332"/>
      <c r="L138" s="324"/>
      <c r="M138" s="324"/>
      <c r="N138" s="324"/>
      <c r="O138" s="324"/>
      <c r="P138" s="324"/>
      <c r="Q138" s="324"/>
      <c r="R138" s="324"/>
      <c r="S138" s="324"/>
    </row>
    <row r="139" spans="1:19" ht="88.5" hidden="1" customHeight="1" x14ac:dyDescent="0.2">
      <c r="A139" s="324">
        <v>44</v>
      </c>
      <c r="B139" s="332" t="str">
        <f>'01-Mapa de riesgo-UO'!D140</f>
        <v>DOCENCIA</v>
      </c>
      <c r="C139" s="332" t="str">
        <f>+'01-Mapa de riesgo-UO'!F140</f>
        <v>NO</v>
      </c>
      <c r="D139" s="332" t="str">
        <f>'01-Mapa de riesgo-UO'!J140</f>
        <v>Estratégico</v>
      </c>
      <c r="E139" s="332" t="str">
        <f>'01-Mapa de riesgo-UO'!K140</f>
        <v>Posibilidad de No apertura de nuevas cohortes de los programas de posgrado</v>
      </c>
      <c r="F139" s="332"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32" t="str">
        <f>'01-Mapa de riesgo-UO'!M140</f>
        <v>Desfinanciación de los recursos financieros de la Facultad 
Posibilidad de cierre del programa de posgrado</v>
      </c>
      <c r="I139" s="385" t="str">
        <f>'01-Mapa de riesgo-UO'!AT140</f>
        <v>MODERADO</v>
      </c>
      <c r="J139" s="204" t="str">
        <f>'01-Mapa de riesgo-UO'!AW140</f>
        <v>REDUCIR</v>
      </c>
      <c r="K139" s="332" t="str">
        <f t="shared" si="19"/>
        <v>Si el proceso lo requiere</v>
      </c>
      <c r="L139" s="324"/>
      <c r="M139" s="324"/>
      <c r="N139" s="324"/>
      <c r="O139" s="324"/>
      <c r="P139" s="324"/>
      <c r="Q139" s="324"/>
      <c r="R139" s="324"/>
      <c r="S139" s="324"/>
    </row>
    <row r="140" spans="1:19" ht="88.5" hidden="1" customHeight="1" x14ac:dyDescent="0.2">
      <c r="A140" s="324"/>
      <c r="B140" s="332"/>
      <c r="C140" s="332"/>
      <c r="D140" s="332"/>
      <c r="E140" s="332"/>
      <c r="F140" s="332"/>
      <c r="G140" s="52" t="str">
        <f>'01-Mapa de riesgo-UO'!I141</f>
        <v>No inscripción de estudiantes Externos</v>
      </c>
      <c r="H140" s="332"/>
      <c r="I140" s="385"/>
      <c r="J140" s="204" t="str">
        <f>'01-Mapa de riesgo-UO'!AW141</f>
        <v>REDUCIR</v>
      </c>
      <c r="K140" s="332"/>
      <c r="L140" s="324"/>
      <c r="M140" s="324"/>
      <c r="N140" s="324"/>
      <c r="O140" s="324"/>
      <c r="P140" s="324"/>
      <c r="Q140" s="324"/>
      <c r="R140" s="324"/>
      <c r="S140" s="324"/>
    </row>
    <row r="141" spans="1:19" ht="88.5" hidden="1" customHeight="1" x14ac:dyDescent="0.2">
      <c r="A141" s="324"/>
      <c r="B141" s="332"/>
      <c r="C141" s="332"/>
      <c r="D141" s="332"/>
      <c r="E141" s="332"/>
      <c r="F141" s="332"/>
      <c r="G141" s="52" t="str">
        <f>'01-Mapa de riesgo-UO'!I142</f>
        <v>No inscripción de estudiantes internos (pregrados)</v>
      </c>
      <c r="H141" s="332"/>
      <c r="I141" s="385"/>
      <c r="J141" s="204" t="str">
        <f>'01-Mapa de riesgo-UO'!AW142</f>
        <v>REDUCIR</v>
      </c>
      <c r="K141" s="332"/>
      <c r="L141" s="324"/>
      <c r="M141" s="324"/>
      <c r="N141" s="324"/>
      <c r="O141" s="324"/>
      <c r="P141" s="324"/>
      <c r="Q141" s="324"/>
      <c r="R141" s="324"/>
      <c r="S141" s="324"/>
    </row>
    <row r="142" spans="1:19" ht="88.5" hidden="1" customHeight="1" x14ac:dyDescent="0.2">
      <c r="A142" s="324">
        <v>45</v>
      </c>
      <c r="B142" s="332" t="str">
        <f>'01-Mapa de riesgo-UO'!D143</f>
        <v>ADMINISTRACIÓN_INSTITUCIONAL</v>
      </c>
      <c r="C142" s="332" t="str">
        <f>+'01-Mapa de riesgo-UO'!F143</f>
        <v>NO</v>
      </c>
      <c r="D142" s="332" t="str">
        <f>'01-Mapa de riesgo-UO'!J143</f>
        <v>Tecnología</v>
      </c>
      <c r="E142" s="332" t="str">
        <f>'01-Mapa de riesgo-UO'!K143</f>
        <v>Posibilidad de Afectación en los procesos administrativos y académicos de la facultad y sus programas</v>
      </c>
      <c r="F142" s="332"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332" t="str">
        <f>'01-Mapa de riesgo-UO'!M143</f>
        <v>Pérdida de información
Reclamos de las partes involucradas
Reprocesos y aumento de carga de trabajo
Incumplimiento de los tiempos de entrega</v>
      </c>
      <c r="I142" s="385" t="str">
        <f>'01-Mapa de riesgo-UO'!AT143</f>
        <v>MODERADO</v>
      </c>
      <c r="J142" s="204" t="str">
        <f>'01-Mapa de riesgo-UO'!AW143</f>
        <v>REDUCIR</v>
      </c>
      <c r="K142" s="332" t="str">
        <f t="shared" ref="K142:K205" si="20">IF(I142="GRAVE","Debe formularse",IF(I142="MODERADO", "Si el proceso lo requiere","NO"))</f>
        <v>Si el proceso lo requiere</v>
      </c>
      <c r="L142" s="324"/>
      <c r="M142" s="324"/>
      <c r="N142" s="324"/>
      <c r="O142" s="324"/>
      <c r="P142" s="324"/>
      <c r="Q142" s="324"/>
      <c r="R142" s="324"/>
      <c r="S142" s="324"/>
    </row>
    <row r="143" spans="1:19" ht="88.5" hidden="1" customHeight="1" x14ac:dyDescent="0.2">
      <c r="A143" s="324"/>
      <c r="B143" s="332"/>
      <c r="C143" s="332"/>
      <c r="D143" s="332"/>
      <c r="E143" s="332"/>
      <c r="F143" s="332"/>
      <c r="G143" s="52" t="str">
        <f>'01-Mapa de riesgo-UO'!I144</f>
        <v xml:space="preserve">Fallas en  los sistemas de información </v>
      </c>
      <c r="H143" s="332"/>
      <c r="I143" s="385"/>
      <c r="J143" s="204">
        <f>'01-Mapa de riesgo-UO'!AW144</f>
        <v>0</v>
      </c>
      <c r="K143" s="332"/>
      <c r="L143" s="324"/>
      <c r="M143" s="324"/>
      <c r="N143" s="324"/>
      <c r="O143" s="324"/>
      <c r="P143" s="324"/>
      <c r="Q143" s="324"/>
      <c r="R143" s="324"/>
      <c r="S143" s="324"/>
    </row>
    <row r="144" spans="1:19" ht="88.5" hidden="1" customHeight="1" x14ac:dyDescent="0.2">
      <c r="A144" s="324"/>
      <c r="B144" s="332"/>
      <c r="C144" s="332"/>
      <c r="D144" s="332"/>
      <c r="E144" s="332"/>
      <c r="F144" s="332"/>
      <c r="G144" s="52" t="str">
        <f>'01-Mapa de riesgo-UO'!I145</f>
        <v>Demora en la asignación de usuarios</v>
      </c>
      <c r="H144" s="332"/>
      <c r="I144" s="385"/>
      <c r="J144" s="204">
        <f>'01-Mapa de riesgo-UO'!AW145</f>
        <v>0</v>
      </c>
      <c r="K144" s="332"/>
      <c r="L144" s="324"/>
      <c r="M144" s="324"/>
      <c r="N144" s="324"/>
      <c r="O144" s="324"/>
      <c r="P144" s="324"/>
      <c r="Q144" s="324"/>
      <c r="R144" s="324"/>
      <c r="S144" s="324"/>
    </row>
    <row r="145" spans="1:19" ht="88.5" hidden="1" customHeight="1" x14ac:dyDescent="0.2">
      <c r="A145" s="324">
        <v>46</v>
      </c>
      <c r="B145" s="332" t="str">
        <f>'01-Mapa de riesgo-UO'!D146</f>
        <v>DOCENCIA</v>
      </c>
      <c r="C145" s="332" t="str">
        <f>+'01-Mapa de riesgo-UO'!F146</f>
        <v>NO</v>
      </c>
      <c r="D145" s="332" t="str">
        <f>'01-Mapa de riesgo-UO'!J146</f>
        <v>Operacional</v>
      </c>
      <c r="E145" s="332" t="str">
        <f>'01-Mapa de riesgo-UO'!K146</f>
        <v>Afectación en la prestación del servicio (desarrollo de clases)</v>
      </c>
      <c r="F145" s="332" t="str">
        <f>'01-Mapa de riesgo-UO'!L146</f>
        <v>Al momento de inicio de semestre algunas asignaturas se quedan sin asignación de salón o sala de cómputo.</v>
      </c>
      <c r="G145" s="52" t="str">
        <f>'01-Mapa de riesgo-UO'!I146</f>
        <v>Deficit de salas de cómputo y salones para la alta demanda de clases</v>
      </c>
      <c r="H145" s="332" t="str">
        <f>'01-Mapa de riesgo-UO'!M146</f>
        <v>Demora para dar inicio a las clases
Iniciar clases en condiciones no adecuadas</v>
      </c>
      <c r="I145" s="385" t="str">
        <f>'01-Mapa de riesgo-UO'!AT146</f>
        <v>MODERADO</v>
      </c>
      <c r="J145" s="204" t="str">
        <f>'01-Mapa de riesgo-UO'!AW146</f>
        <v>COMPARTIR</v>
      </c>
      <c r="K145" s="332" t="str">
        <f t="shared" si="20"/>
        <v>Si el proceso lo requiere</v>
      </c>
      <c r="L145" s="324"/>
      <c r="M145" s="324"/>
      <c r="N145" s="324"/>
      <c r="O145" s="324"/>
      <c r="P145" s="324"/>
      <c r="Q145" s="324"/>
      <c r="R145" s="324"/>
      <c r="S145" s="324"/>
    </row>
    <row r="146" spans="1:19" ht="88.5" hidden="1" customHeight="1" x14ac:dyDescent="0.2">
      <c r="A146" s="324"/>
      <c r="B146" s="332"/>
      <c r="C146" s="332"/>
      <c r="D146" s="332"/>
      <c r="E146" s="332"/>
      <c r="F146" s="332"/>
      <c r="G146" s="52" t="str">
        <f>'01-Mapa de riesgo-UO'!I147</f>
        <v>Asignación de salas de cómputo demorado</v>
      </c>
      <c r="H146" s="332"/>
      <c r="I146" s="385"/>
      <c r="J146" s="204">
        <f>'01-Mapa de riesgo-UO'!AW147</f>
        <v>0</v>
      </c>
      <c r="K146" s="332"/>
      <c r="L146" s="324"/>
      <c r="M146" s="324"/>
      <c r="N146" s="324"/>
      <c r="O146" s="324"/>
      <c r="P146" s="324"/>
      <c r="Q146" s="324"/>
      <c r="R146" s="324"/>
      <c r="S146" s="324"/>
    </row>
    <row r="147" spans="1:19" ht="88.5" hidden="1" customHeight="1" x14ac:dyDescent="0.2">
      <c r="A147" s="324"/>
      <c r="B147" s="332"/>
      <c r="C147" s="332"/>
      <c r="D147" s="332"/>
      <c r="E147" s="332"/>
      <c r="F147" s="332"/>
      <c r="G147" s="52" t="str">
        <f>'01-Mapa de riesgo-UO'!I148</f>
        <v>Falta de parametrización de las necesides de salones de computo</v>
      </c>
      <c r="H147" s="332"/>
      <c r="I147" s="385"/>
      <c r="J147" s="204">
        <f>'01-Mapa de riesgo-UO'!AW148</f>
        <v>0</v>
      </c>
      <c r="K147" s="332"/>
      <c r="L147" s="324"/>
      <c r="M147" s="324"/>
      <c r="N147" s="324"/>
      <c r="O147" s="324"/>
      <c r="P147" s="324"/>
      <c r="Q147" s="324"/>
      <c r="R147" s="324"/>
      <c r="S147" s="324"/>
    </row>
    <row r="148" spans="1:19" ht="88.5" hidden="1" customHeight="1" x14ac:dyDescent="0.2">
      <c r="A148" s="324">
        <v>47</v>
      </c>
      <c r="B148" s="332" t="str">
        <f>'01-Mapa de riesgo-UO'!D149</f>
        <v>DOCENCIA</v>
      </c>
      <c r="C148" s="332" t="str">
        <f>+'01-Mapa de riesgo-UO'!F149</f>
        <v>NO</v>
      </c>
      <c r="D148" s="332" t="str">
        <f>'01-Mapa de riesgo-UO'!J149</f>
        <v>Cumplimiento</v>
      </c>
      <c r="E148" s="332" t="str">
        <f>'01-Mapa de riesgo-UO'!K149</f>
        <v>No renovación del registro calificado de un programa académico</v>
      </c>
      <c r="F148" s="332" t="str">
        <f>'01-Mapa de riesgo-UO'!L149</f>
        <v xml:space="preserve">Perdida del registro calificado de uno de los programas que hacen parte de la facultad. </v>
      </c>
      <c r="G148" s="52" t="str">
        <f>'01-Mapa de riesgo-UO'!I149</f>
        <v>Bajo seguimiento a las fechas de vencimiento a los registros calificados</v>
      </c>
      <c r="H148" s="332" t="str">
        <f>'01-Mapa de riesgo-UO'!M149</f>
        <v>Suspención de la oferta  del  el programa .
No apertura de nuevas cohortes.
Perdida de imagen de la Institución.</v>
      </c>
      <c r="I148" s="385" t="str">
        <f>'01-Mapa de riesgo-UO'!AT149</f>
        <v>MODERADO</v>
      </c>
      <c r="J148" s="204" t="str">
        <f>'01-Mapa de riesgo-UO'!AW149</f>
        <v>COMPARTIR</v>
      </c>
      <c r="K148" s="332" t="str">
        <f t="shared" si="20"/>
        <v>Si el proceso lo requiere</v>
      </c>
      <c r="L148" s="324"/>
      <c r="M148" s="324"/>
      <c r="N148" s="324"/>
      <c r="O148" s="324"/>
      <c r="P148" s="324"/>
      <c r="Q148" s="324"/>
      <c r="R148" s="324"/>
      <c r="S148" s="324"/>
    </row>
    <row r="149" spans="1:19" ht="88.5" hidden="1" customHeight="1" x14ac:dyDescent="0.2">
      <c r="A149" s="324"/>
      <c r="B149" s="332"/>
      <c r="C149" s="332"/>
      <c r="D149" s="332"/>
      <c r="E149" s="332"/>
      <c r="F149" s="332"/>
      <c r="G149" s="52" t="str">
        <f>'01-Mapa de riesgo-UO'!I150</f>
        <v>Poco  conocimiento sobre las implicaciones del riesgo para la institución, el programa, y la facultad</v>
      </c>
      <c r="H149" s="332"/>
      <c r="I149" s="385"/>
      <c r="J149" s="204">
        <f>'01-Mapa de riesgo-UO'!AW150</f>
        <v>0</v>
      </c>
      <c r="K149" s="332"/>
      <c r="L149" s="324"/>
      <c r="M149" s="324"/>
      <c r="N149" s="324"/>
      <c r="O149" s="324"/>
      <c r="P149" s="324"/>
      <c r="Q149" s="324"/>
      <c r="R149" s="324"/>
      <c r="S149" s="324"/>
    </row>
    <row r="150" spans="1:19" ht="88.5" hidden="1" customHeight="1" x14ac:dyDescent="0.2">
      <c r="A150" s="324"/>
      <c r="B150" s="332"/>
      <c r="C150" s="332"/>
      <c r="D150" s="332"/>
      <c r="E150" s="332"/>
      <c r="F150" s="332"/>
      <c r="G150" s="52">
        <f>'01-Mapa de riesgo-UO'!I151</f>
        <v>0</v>
      </c>
      <c r="H150" s="332"/>
      <c r="I150" s="385"/>
      <c r="J150" s="204">
        <f>'01-Mapa de riesgo-UO'!AW151</f>
        <v>0</v>
      </c>
      <c r="K150" s="332"/>
      <c r="L150" s="324"/>
      <c r="M150" s="324"/>
      <c r="N150" s="324"/>
      <c r="O150" s="324"/>
      <c r="P150" s="324"/>
      <c r="Q150" s="324"/>
      <c r="R150" s="324"/>
      <c r="S150" s="324"/>
    </row>
    <row r="151" spans="1:19" ht="88.5" hidden="1" customHeight="1" x14ac:dyDescent="0.2">
      <c r="A151" s="324">
        <v>48</v>
      </c>
      <c r="B151" s="332" t="str">
        <f>'01-Mapa de riesgo-UO'!D152</f>
        <v>DOCENCIA</v>
      </c>
      <c r="C151" s="332" t="str">
        <f>+'01-Mapa de riesgo-UO'!F152</f>
        <v>NO</v>
      </c>
      <c r="D151" s="332" t="str">
        <f>'01-Mapa de riesgo-UO'!J152</f>
        <v>Operacional</v>
      </c>
      <c r="E151" s="332" t="str">
        <f>'01-Mapa de riesgo-UO'!K152</f>
        <v>Programas académicos sin acreditación o sin renovación de la misma</v>
      </c>
      <c r="F151" s="332" t="str">
        <f>'01-Mapa de riesgo-UO'!L152</f>
        <v>No otorgamiento de la acreditación o perdida de la misma en uno de los programas que hacen parte de la facultad</v>
      </c>
      <c r="G151" s="52" t="str">
        <f>'01-Mapa de riesgo-UO'!I152</f>
        <v>Falta de seguimiento y control sobre el contexto normativo de interés</v>
      </c>
      <c r="H151" s="332" t="str">
        <f>'01-Mapa de riesgo-UO'!M152</f>
        <v>Afectación a los  indicadores de calidad  de la Universidad
Pérdida de imagen institucional</v>
      </c>
      <c r="I151" s="385" t="str">
        <f>'01-Mapa de riesgo-UO'!AT152</f>
        <v>LEVE</v>
      </c>
      <c r="J151" s="204" t="str">
        <f>'01-Mapa de riesgo-UO'!AW152</f>
        <v>ASUMIR</v>
      </c>
      <c r="K151" s="332" t="str">
        <f t="shared" si="20"/>
        <v>NO</v>
      </c>
      <c r="L151" s="324"/>
      <c r="M151" s="324"/>
      <c r="N151" s="324"/>
      <c r="O151" s="324"/>
      <c r="P151" s="324"/>
      <c r="Q151" s="324"/>
      <c r="R151" s="324"/>
      <c r="S151" s="324"/>
    </row>
    <row r="152" spans="1:19" ht="88.5" hidden="1" customHeight="1" x14ac:dyDescent="0.2">
      <c r="A152" s="324"/>
      <c r="B152" s="332"/>
      <c r="C152" s="332"/>
      <c r="D152" s="332"/>
      <c r="E152" s="332"/>
      <c r="F152" s="332"/>
      <c r="G152" s="52" t="str">
        <f>'01-Mapa de riesgo-UO'!I153</f>
        <v>Desarticulación en la ejecución de los planes de mejoramiento frente al cambio normativo, asociado a los procesos de autoevaluación.</v>
      </c>
      <c r="H152" s="332"/>
      <c r="I152" s="385"/>
      <c r="J152" s="204" t="str">
        <f>'01-Mapa de riesgo-UO'!AW153</f>
        <v>ASUMIR</v>
      </c>
      <c r="K152" s="332"/>
      <c r="L152" s="324"/>
      <c r="M152" s="324"/>
      <c r="N152" s="324"/>
      <c r="O152" s="324"/>
      <c r="P152" s="324"/>
      <c r="Q152" s="324"/>
      <c r="R152" s="324"/>
      <c r="S152" s="324"/>
    </row>
    <row r="153" spans="1:19" ht="88.5" hidden="1" customHeight="1" x14ac:dyDescent="0.2">
      <c r="A153" s="324"/>
      <c r="B153" s="332"/>
      <c r="C153" s="332"/>
      <c r="D153" s="332"/>
      <c r="E153" s="332"/>
      <c r="F153" s="332"/>
      <c r="G153" s="52" t="str">
        <f>'01-Mapa de riesgo-UO'!I154</f>
        <v>Formulación  y seguimiento inadecuados a los  planes de mejoramiento</v>
      </c>
      <c r="H153" s="332"/>
      <c r="I153" s="385"/>
      <c r="J153" s="204" t="str">
        <f>'01-Mapa de riesgo-UO'!AW154</f>
        <v>ASUMIR</v>
      </c>
      <c r="K153" s="332"/>
      <c r="L153" s="324"/>
      <c r="M153" s="324"/>
      <c r="N153" s="324"/>
      <c r="O153" s="324"/>
      <c r="P153" s="324"/>
      <c r="Q153" s="324"/>
      <c r="R153" s="324"/>
      <c r="S153" s="324"/>
    </row>
    <row r="154" spans="1:19" ht="88.5" hidden="1" customHeight="1" x14ac:dyDescent="0.2">
      <c r="A154" s="324">
        <v>49</v>
      </c>
      <c r="B154" s="332" t="str">
        <f>'01-Mapa de riesgo-UO'!D155</f>
        <v>INVESTIGACIÓN_E_INNOVACIÓN</v>
      </c>
      <c r="C154" s="332" t="str">
        <f>+'01-Mapa de riesgo-UO'!F155</f>
        <v>NO</v>
      </c>
      <c r="D154" s="332" t="str">
        <f>'01-Mapa de riesgo-UO'!J155</f>
        <v>Estratégico</v>
      </c>
      <c r="E154" s="332" t="str">
        <f>'01-Mapa de riesgo-UO'!K155</f>
        <v xml:space="preserve">Disminución o desenso de los grupos de investigación en el escalafon de MinCiencias
</v>
      </c>
      <c r="F154" s="332"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32"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204" t="str">
        <f>'01-Mapa de riesgo-UO'!AW155</f>
        <v>ASUMIR</v>
      </c>
      <c r="K154" s="332" t="str">
        <f t="shared" si="20"/>
        <v>NO</v>
      </c>
      <c r="L154" s="324"/>
      <c r="M154" s="324"/>
      <c r="N154" s="324"/>
      <c r="O154" s="324"/>
      <c r="P154" s="324"/>
      <c r="Q154" s="324"/>
      <c r="R154" s="324"/>
      <c r="S154" s="324"/>
    </row>
    <row r="155" spans="1:19" ht="88.5" hidden="1" customHeight="1" x14ac:dyDescent="0.2">
      <c r="A155" s="324"/>
      <c r="B155" s="332"/>
      <c r="C155" s="332"/>
      <c r="D155" s="332"/>
      <c r="E155" s="332"/>
      <c r="F155" s="332"/>
      <c r="G155" s="52" t="str">
        <f>'01-Mapa de riesgo-UO'!I156</f>
        <v>Pocos  recursos para el proceso de investigación</v>
      </c>
      <c r="H155" s="332"/>
      <c r="I155" s="385"/>
      <c r="J155" s="204" t="str">
        <f>'01-Mapa de riesgo-UO'!AW156</f>
        <v>ASUMIR</v>
      </c>
      <c r="K155" s="332"/>
      <c r="L155" s="324"/>
      <c r="M155" s="324"/>
      <c r="N155" s="324"/>
      <c r="O155" s="324"/>
      <c r="P155" s="324"/>
      <c r="Q155" s="324"/>
      <c r="R155" s="324"/>
      <c r="S155" s="324"/>
    </row>
    <row r="156" spans="1:19" ht="88.5" hidden="1" customHeight="1" x14ac:dyDescent="0.2">
      <c r="A156" s="324"/>
      <c r="B156" s="332"/>
      <c r="C156" s="332"/>
      <c r="D156" s="332"/>
      <c r="E156" s="332"/>
      <c r="F156" s="332"/>
      <c r="G156" s="52" t="str">
        <f>'01-Mapa de riesgo-UO'!I157</f>
        <v xml:space="preserve"> No se tiene infraestructura adecuada en los laboratorios para la práctica investigativa</v>
      </c>
      <c r="H156" s="332"/>
      <c r="I156" s="385"/>
      <c r="J156" s="204" t="str">
        <f>'01-Mapa de riesgo-UO'!AW157</f>
        <v>ASUMIR</v>
      </c>
      <c r="K156" s="332"/>
      <c r="L156" s="324"/>
      <c r="M156" s="324"/>
      <c r="N156" s="324"/>
      <c r="O156" s="324"/>
      <c r="P156" s="324"/>
      <c r="Q156" s="324"/>
      <c r="R156" s="324"/>
      <c r="S156" s="324"/>
    </row>
    <row r="157" spans="1:19" ht="88.5" customHeight="1" x14ac:dyDescent="0.2">
      <c r="A157" s="324">
        <v>50</v>
      </c>
      <c r="B157" s="332" t="str">
        <f>'01-Mapa de riesgo-UO'!D158</f>
        <v>EXTENSIÓN_PROYECCIÓN_SOCIAL</v>
      </c>
      <c r="C157" s="332" t="str">
        <f>+'01-Mapa de riesgo-UO'!F158</f>
        <v>NO</v>
      </c>
      <c r="D157" s="332" t="str">
        <f>'01-Mapa de riesgo-UO'!J158</f>
        <v>Corrupción</v>
      </c>
      <c r="E157" s="332" t="str">
        <f>'01-Mapa de riesgo-UO'!K158</f>
        <v>Pérdida de la imparcialidad
(4.1.3)</v>
      </c>
      <c r="F157" s="332"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32" t="str">
        <f>'01-Mapa de riesgo-UO'!M158</f>
        <v>Pérdida de  credibilidad en el laboratorio, pérdida de la confianza en el funcionario y Iniciación de un proceso disciplinario</v>
      </c>
      <c r="I157" s="385" t="str">
        <f>'01-Mapa de riesgo-UO'!AT158</f>
        <v>LEVE</v>
      </c>
      <c r="J157" s="204" t="str">
        <f>'01-Mapa de riesgo-UO'!AW158</f>
        <v>ASUMIR</v>
      </c>
      <c r="K157" s="332" t="str">
        <f t="shared" si="20"/>
        <v>NO</v>
      </c>
      <c r="L157" s="324"/>
      <c r="M157" s="324"/>
      <c r="N157" s="324"/>
      <c r="O157" s="324"/>
      <c r="P157" s="324"/>
      <c r="Q157" s="324"/>
      <c r="R157" s="324"/>
      <c r="S157" s="324"/>
    </row>
    <row r="158" spans="1:19" ht="88.5" hidden="1" customHeight="1" x14ac:dyDescent="0.2">
      <c r="A158" s="324"/>
      <c r="B158" s="332"/>
      <c r="C158" s="332"/>
      <c r="D158" s="332"/>
      <c r="E158" s="332"/>
      <c r="F158" s="332"/>
      <c r="G158" s="52" t="str">
        <f>'01-Mapa de riesgo-UO'!I159</f>
        <v>Orden de un superior sobre el resultado del ensayo / calibración</v>
      </c>
      <c r="H158" s="332"/>
      <c r="I158" s="385"/>
      <c r="J158" s="204" t="str">
        <f>'01-Mapa de riesgo-UO'!AW159</f>
        <v>ASUMIR</v>
      </c>
      <c r="K158" s="332"/>
      <c r="L158" s="324"/>
      <c r="M158" s="324"/>
      <c r="N158" s="324"/>
      <c r="O158" s="324"/>
      <c r="P158" s="324"/>
      <c r="Q158" s="324"/>
      <c r="R158" s="324"/>
      <c r="S158" s="324"/>
    </row>
    <row r="159" spans="1:19" ht="88.5" hidden="1" customHeight="1" x14ac:dyDescent="0.2">
      <c r="A159" s="324"/>
      <c r="B159" s="332"/>
      <c r="C159" s="332"/>
      <c r="D159" s="332"/>
      <c r="E159" s="332"/>
      <c r="F159" s="332"/>
      <c r="G159" s="52">
        <f>'01-Mapa de riesgo-UO'!I160</f>
        <v>0</v>
      </c>
      <c r="H159" s="332"/>
      <c r="I159" s="385"/>
      <c r="J159" s="204" t="str">
        <f>'01-Mapa de riesgo-UO'!AW160</f>
        <v>ASUMIR</v>
      </c>
      <c r="K159" s="332"/>
      <c r="L159" s="324"/>
      <c r="M159" s="324"/>
      <c r="N159" s="324"/>
      <c r="O159" s="324"/>
      <c r="P159" s="324"/>
      <c r="Q159" s="324"/>
      <c r="R159" s="324"/>
      <c r="S159" s="324"/>
    </row>
    <row r="160" spans="1:19" ht="88.5" customHeight="1" x14ac:dyDescent="0.2">
      <c r="A160" s="324">
        <v>51</v>
      </c>
      <c r="B160" s="332" t="str">
        <f>'01-Mapa de riesgo-UO'!D161</f>
        <v>EXTENSIÓN_PROYECCIÓN_SOCIAL</v>
      </c>
      <c r="C160" s="332" t="str">
        <f>+'01-Mapa de riesgo-UO'!F161</f>
        <v>NO</v>
      </c>
      <c r="D160" s="332" t="str">
        <f>'01-Mapa de riesgo-UO'!J161</f>
        <v>Operacional</v>
      </c>
      <c r="E160" s="332" t="str">
        <f>'01-Mapa de riesgo-UO'!K161</f>
        <v>Pérdida de la validez de los resultados del laboratorio
(6,3)</v>
      </c>
      <c r="F160" s="332" t="str">
        <f>'01-Mapa de riesgo-UO'!L161</f>
        <v>Tener instalaciones inadecuadas que pueden ver afectada la validez de los resultados</v>
      </c>
      <c r="G160" s="52" t="str">
        <f>'01-Mapa de riesgo-UO'!I161</f>
        <v>Condiciones ambientales e instalaciones inadecuadas para los ensayos</v>
      </c>
      <c r="H160" s="332" t="str">
        <f>'01-Mapa de riesgo-UO'!M161</f>
        <v>Pérdida de  credibilidad en el laboratorio
Pérdida de la confianza en el laboratorio</v>
      </c>
      <c r="I160" s="385" t="str">
        <f>'01-Mapa de riesgo-UO'!AT161</f>
        <v>LEVE</v>
      </c>
      <c r="J160" s="204" t="str">
        <f>'01-Mapa de riesgo-UO'!AW161</f>
        <v>ASUMIR</v>
      </c>
      <c r="K160" s="332" t="str">
        <f t="shared" si="20"/>
        <v>NO</v>
      </c>
      <c r="L160" s="324"/>
      <c r="M160" s="324"/>
      <c r="N160" s="324"/>
      <c r="O160" s="324"/>
      <c r="P160" s="324"/>
      <c r="Q160" s="324"/>
      <c r="R160" s="324"/>
      <c r="S160" s="324"/>
    </row>
    <row r="161" spans="1:19" ht="88.5" hidden="1" customHeight="1" x14ac:dyDescent="0.2">
      <c r="A161" s="324"/>
      <c r="B161" s="332"/>
      <c r="C161" s="332"/>
      <c r="D161" s="332"/>
      <c r="E161" s="332"/>
      <c r="F161" s="332"/>
      <c r="G161" s="52">
        <f>'01-Mapa de riesgo-UO'!I162</f>
        <v>0</v>
      </c>
      <c r="H161" s="332"/>
      <c r="I161" s="385"/>
      <c r="J161" s="204" t="str">
        <f>'01-Mapa de riesgo-UO'!AW162</f>
        <v>ASUMIR</v>
      </c>
      <c r="K161" s="332"/>
      <c r="L161" s="324"/>
      <c r="M161" s="324"/>
      <c r="N161" s="324"/>
      <c r="O161" s="324"/>
      <c r="P161" s="324"/>
      <c r="Q161" s="324"/>
      <c r="R161" s="324"/>
      <c r="S161" s="324"/>
    </row>
    <row r="162" spans="1:19" ht="88.5" hidden="1" customHeight="1" x14ac:dyDescent="0.2">
      <c r="A162" s="324"/>
      <c r="B162" s="332"/>
      <c r="C162" s="332"/>
      <c r="D162" s="332"/>
      <c r="E162" s="332"/>
      <c r="F162" s="332"/>
      <c r="G162" s="52">
        <f>'01-Mapa de riesgo-UO'!I163</f>
        <v>0</v>
      </c>
      <c r="H162" s="332"/>
      <c r="I162" s="385"/>
      <c r="J162" s="204" t="str">
        <f>'01-Mapa de riesgo-UO'!AW163</f>
        <v>ASUMIR</v>
      </c>
      <c r="K162" s="332"/>
      <c r="L162" s="324"/>
      <c r="M162" s="324"/>
      <c r="N162" s="324"/>
      <c r="O162" s="324"/>
      <c r="P162" s="324"/>
      <c r="Q162" s="324"/>
      <c r="R162" s="324"/>
      <c r="S162" s="324"/>
    </row>
    <row r="163" spans="1:19" ht="88.5" customHeight="1" x14ac:dyDescent="0.2">
      <c r="A163" s="324">
        <v>52</v>
      </c>
      <c r="B163" s="332" t="str">
        <f>'01-Mapa de riesgo-UO'!D164</f>
        <v>EXTENSIÓN_PROYECCIÓN_SOCIAL</v>
      </c>
      <c r="C163" s="332" t="str">
        <f>+'01-Mapa de riesgo-UO'!F164</f>
        <v>NO</v>
      </c>
      <c r="D163" s="332" t="str">
        <f>'01-Mapa de riesgo-UO'!J164</f>
        <v>Operacional</v>
      </c>
      <c r="E163" s="332" t="str">
        <f>'01-Mapa de riesgo-UO'!K164</f>
        <v>Pérdida de la validez de los resultados del laboratorio
(6,4.6)</v>
      </c>
      <c r="F163" s="332"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32" t="str">
        <f>'01-Mapa de riesgo-UO'!M164</f>
        <v>Pérdida de  credibilidad en el laboratorio
Pérdida de la confianza en el laboratorio</v>
      </c>
      <c r="I163" s="385" t="str">
        <f>'01-Mapa de riesgo-UO'!AT164</f>
        <v>MODERADO</v>
      </c>
      <c r="J163" s="204" t="str">
        <f>'01-Mapa de riesgo-UO'!AW164</f>
        <v>REDUCIR</v>
      </c>
      <c r="K163" s="332" t="str">
        <f t="shared" si="20"/>
        <v>Si el proceso lo requiere</v>
      </c>
      <c r="L163" s="324"/>
      <c r="M163" s="324"/>
      <c r="N163" s="324"/>
      <c r="O163" s="324"/>
      <c r="P163" s="324"/>
      <c r="Q163" s="324"/>
      <c r="R163" s="324"/>
      <c r="S163" s="324"/>
    </row>
    <row r="164" spans="1:19" ht="88.5" hidden="1" customHeight="1" x14ac:dyDescent="0.2">
      <c r="A164" s="324"/>
      <c r="B164" s="332"/>
      <c r="C164" s="332"/>
      <c r="D164" s="332"/>
      <c r="E164" s="332"/>
      <c r="F164" s="332"/>
      <c r="G164" s="52">
        <f>'01-Mapa de riesgo-UO'!I165</f>
        <v>0</v>
      </c>
      <c r="H164" s="332"/>
      <c r="I164" s="385"/>
      <c r="J164" s="204">
        <f>'01-Mapa de riesgo-UO'!AW165</f>
        <v>0</v>
      </c>
      <c r="K164" s="332"/>
      <c r="L164" s="324"/>
      <c r="M164" s="324"/>
      <c r="N164" s="324"/>
      <c r="O164" s="324"/>
      <c r="P164" s="324"/>
      <c r="Q164" s="324"/>
      <c r="R164" s="324"/>
      <c r="S164" s="324"/>
    </row>
    <row r="165" spans="1:19" ht="88.5" hidden="1" customHeight="1" x14ac:dyDescent="0.2">
      <c r="A165" s="324"/>
      <c r="B165" s="332"/>
      <c r="C165" s="332"/>
      <c r="D165" s="332"/>
      <c r="E165" s="332"/>
      <c r="F165" s="332"/>
      <c r="G165" s="52">
        <f>'01-Mapa de riesgo-UO'!I166</f>
        <v>0</v>
      </c>
      <c r="H165" s="332"/>
      <c r="I165" s="385"/>
      <c r="J165" s="204">
        <f>'01-Mapa de riesgo-UO'!AW166</f>
        <v>0</v>
      </c>
      <c r="K165" s="332"/>
      <c r="L165" s="324"/>
      <c r="M165" s="324"/>
      <c r="N165" s="324"/>
      <c r="O165" s="324"/>
      <c r="P165" s="324"/>
      <c r="Q165" s="324"/>
      <c r="R165" s="324"/>
      <c r="S165" s="324"/>
    </row>
    <row r="166" spans="1:19" ht="88.5" customHeight="1" x14ac:dyDescent="0.2">
      <c r="A166" s="324">
        <v>53</v>
      </c>
      <c r="B166" s="332" t="str">
        <f>'01-Mapa de riesgo-UO'!D167</f>
        <v>EXTENSIÓN_PROYECCIÓN_SOCIAL</v>
      </c>
      <c r="C166" s="332" t="str">
        <f>+'01-Mapa de riesgo-UO'!F167</f>
        <v>NO</v>
      </c>
      <c r="D166" s="332" t="str">
        <f>'01-Mapa de riesgo-UO'!J167</f>
        <v>Operacional</v>
      </c>
      <c r="E166" s="332" t="str">
        <f>'01-Mapa de riesgo-UO'!K167</f>
        <v>Pérdida de la validez de los resultados del laboratorio
(6,4.9)</v>
      </c>
      <c r="F166" s="332" t="str">
        <f>'01-Mapa de riesgo-UO'!L167</f>
        <v xml:space="preserve">Utlizar  equipos de medición que este defectuoso que  afecte la validez de los resultados  por su  exactitud o la incertidumbre </v>
      </c>
      <c r="G166" s="52" t="str">
        <f>'01-Mapa de riesgo-UO'!I167</f>
        <v>Toma de datos con un equipo defectuoso</v>
      </c>
      <c r="H166" s="332" t="str">
        <f>'01-Mapa de riesgo-UO'!M167</f>
        <v>Pérdida de  credibilidad en el laboratorio
Pérdida de la confianza en el laboratorio</v>
      </c>
      <c r="I166" s="385" t="str">
        <f>'01-Mapa de riesgo-UO'!AT167</f>
        <v>LEVE</v>
      </c>
      <c r="J166" s="204" t="str">
        <f>'01-Mapa de riesgo-UO'!AW167</f>
        <v>ASUMIR</v>
      </c>
      <c r="K166" s="332" t="str">
        <f t="shared" si="20"/>
        <v>NO</v>
      </c>
      <c r="L166" s="324"/>
      <c r="M166" s="324"/>
      <c r="N166" s="324"/>
      <c r="O166" s="324"/>
      <c r="P166" s="324"/>
      <c r="Q166" s="324"/>
      <c r="R166" s="324"/>
      <c r="S166" s="324"/>
    </row>
    <row r="167" spans="1:19" ht="88.5" hidden="1" customHeight="1" x14ac:dyDescent="0.2">
      <c r="A167" s="324"/>
      <c r="B167" s="332"/>
      <c r="C167" s="332"/>
      <c r="D167" s="332"/>
      <c r="E167" s="332"/>
      <c r="F167" s="332"/>
      <c r="G167" s="52">
        <f>'01-Mapa de riesgo-UO'!I168</f>
        <v>0</v>
      </c>
      <c r="H167" s="332"/>
      <c r="I167" s="385"/>
      <c r="J167" s="204" t="str">
        <f>'01-Mapa de riesgo-UO'!AW168</f>
        <v>ASUMIR</v>
      </c>
      <c r="K167" s="332"/>
      <c r="L167" s="324"/>
      <c r="M167" s="324"/>
      <c r="N167" s="324"/>
      <c r="O167" s="324"/>
      <c r="P167" s="324"/>
      <c r="Q167" s="324"/>
      <c r="R167" s="324"/>
      <c r="S167" s="324"/>
    </row>
    <row r="168" spans="1:19" ht="88.5" hidden="1" customHeight="1" x14ac:dyDescent="0.2">
      <c r="A168" s="324"/>
      <c r="B168" s="332"/>
      <c r="C168" s="332"/>
      <c r="D168" s="332"/>
      <c r="E168" s="332"/>
      <c r="F168" s="332"/>
      <c r="G168" s="52">
        <f>'01-Mapa de riesgo-UO'!I169</f>
        <v>0</v>
      </c>
      <c r="H168" s="332"/>
      <c r="I168" s="385"/>
      <c r="J168" s="204" t="str">
        <f>'01-Mapa de riesgo-UO'!AW169</f>
        <v>ASUMIR</v>
      </c>
      <c r="K168" s="332"/>
      <c r="L168" s="324"/>
      <c r="M168" s="324"/>
      <c r="N168" s="324"/>
      <c r="O168" s="324"/>
      <c r="P168" s="324"/>
      <c r="Q168" s="324"/>
      <c r="R168" s="324"/>
      <c r="S168" s="324"/>
    </row>
    <row r="169" spans="1:19" ht="88.5" customHeight="1" x14ac:dyDescent="0.2">
      <c r="A169" s="324">
        <v>54</v>
      </c>
      <c r="B169" s="332" t="str">
        <f>'01-Mapa de riesgo-UO'!D170</f>
        <v>EXTENSIÓN_PROYECCIÓN_SOCIAL</v>
      </c>
      <c r="C169" s="332" t="str">
        <f>+'01-Mapa de riesgo-UO'!F170</f>
        <v>NO</v>
      </c>
      <c r="D169" s="332" t="str">
        <f>'01-Mapa de riesgo-UO'!J170</f>
        <v>Operacional</v>
      </c>
      <c r="E169" s="332" t="str">
        <f>'01-Mapa de riesgo-UO'!K170</f>
        <v>Utilización de un método de ensayo inadecuado
(7.2)</v>
      </c>
      <c r="F169" s="332" t="str">
        <f>'01-Mapa de riesgo-UO'!L170</f>
        <v>Verificación / validación del método no es adecuado para el laboratorio</v>
      </c>
      <c r="G169" s="52" t="str">
        <f>'01-Mapa de riesgo-UO'!I170</f>
        <v>En la verificacion/validación del método no se tienen en cuenta todos los factores</v>
      </c>
      <c r="H169" s="332" t="str">
        <f>'01-Mapa de riesgo-UO'!M170</f>
        <v>Pérdida de  credibilidad en el laboratorio
Pérdida de la confianza en el laboratorio</v>
      </c>
      <c r="I169" s="385" t="str">
        <f>'01-Mapa de riesgo-UO'!AT170</f>
        <v>MODERADO</v>
      </c>
      <c r="J169" s="204" t="str">
        <f>'01-Mapa de riesgo-UO'!AW170</f>
        <v>REDUCIR</v>
      </c>
      <c r="K169" s="332" t="str">
        <f t="shared" si="20"/>
        <v>Si el proceso lo requiere</v>
      </c>
      <c r="L169" s="324"/>
      <c r="M169" s="324"/>
      <c r="N169" s="324"/>
      <c r="O169" s="324"/>
      <c r="P169" s="324"/>
      <c r="Q169" s="324"/>
      <c r="R169" s="324"/>
      <c r="S169" s="324"/>
    </row>
    <row r="170" spans="1:19" ht="88.5" hidden="1" customHeight="1" x14ac:dyDescent="0.2">
      <c r="A170" s="324"/>
      <c r="B170" s="332"/>
      <c r="C170" s="332"/>
      <c r="D170" s="332"/>
      <c r="E170" s="332"/>
      <c r="F170" s="332"/>
      <c r="G170" s="52">
        <f>'01-Mapa de riesgo-UO'!I171</f>
        <v>0</v>
      </c>
      <c r="H170" s="332"/>
      <c r="I170" s="385"/>
      <c r="J170" s="204">
        <f>'01-Mapa de riesgo-UO'!AW171</f>
        <v>0</v>
      </c>
      <c r="K170" s="332"/>
      <c r="L170" s="324"/>
      <c r="M170" s="324"/>
      <c r="N170" s="324"/>
      <c r="O170" s="324"/>
      <c r="P170" s="324"/>
      <c r="Q170" s="324"/>
      <c r="R170" s="324"/>
      <c r="S170" s="324"/>
    </row>
    <row r="171" spans="1:19" ht="88.5" hidden="1" customHeight="1" x14ac:dyDescent="0.2">
      <c r="A171" s="324"/>
      <c r="B171" s="332"/>
      <c r="C171" s="332"/>
      <c r="D171" s="332"/>
      <c r="E171" s="332"/>
      <c r="F171" s="332"/>
      <c r="G171" s="52">
        <f>'01-Mapa de riesgo-UO'!I172</f>
        <v>0</v>
      </c>
      <c r="H171" s="332"/>
      <c r="I171" s="385"/>
      <c r="J171" s="204">
        <f>'01-Mapa de riesgo-UO'!AW172</f>
        <v>0</v>
      </c>
      <c r="K171" s="332"/>
      <c r="L171" s="324"/>
      <c r="M171" s="324"/>
      <c r="N171" s="324"/>
      <c r="O171" s="324"/>
      <c r="P171" s="324"/>
      <c r="Q171" s="324"/>
      <c r="R171" s="324"/>
      <c r="S171" s="324"/>
    </row>
    <row r="172" spans="1:19" ht="88.5" customHeight="1" x14ac:dyDescent="0.2">
      <c r="A172" s="324">
        <v>55</v>
      </c>
      <c r="B172" s="332" t="str">
        <f>'01-Mapa de riesgo-UO'!D173</f>
        <v>EXTENSIÓN_PROYECCIÓN_SOCIAL</v>
      </c>
      <c r="C172" s="332" t="str">
        <f>+'01-Mapa de riesgo-UO'!F173</f>
        <v>NO</v>
      </c>
      <c r="D172" s="332" t="str">
        <f>'01-Mapa de riesgo-UO'!J173</f>
        <v>Operacional</v>
      </c>
      <c r="E172" s="332" t="str">
        <f>'01-Mapa de riesgo-UO'!K173</f>
        <v>Pérdida de la validez de los resultados
(7.6)</v>
      </c>
      <c r="F172" s="332"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32" t="str">
        <f>'01-Mapa de riesgo-UO'!M173</f>
        <v>Pérdida de  credibilidad en el laboratorio
Pérdida de la confianza en el laboratorio
No conformidades en audiorías internas y externas</v>
      </c>
      <c r="I172" s="385" t="str">
        <f>'01-Mapa de riesgo-UO'!AT173</f>
        <v>LEVE</v>
      </c>
      <c r="J172" s="204" t="str">
        <f>'01-Mapa de riesgo-UO'!AW173</f>
        <v>ASUMIR</v>
      </c>
      <c r="K172" s="332" t="str">
        <f t="shared" si="20"/>
        <v>NO</v>
      </c>
      <c r="L172" s="324"/>
      <c r="M172" s="324"/>
      <c r="N172" s="324"/>
      <c r="O172" s="324"/>
      <c r="P172" s="324"/>
      <c r="Q172" s="324"/>
      <c r="R172" s="324"/>
      <c r="S172" s="324"/>
    </row>
    <row r="173" spans="1:19" ht="88.5" hidden="1" customHeight="1" x14ac:dyDescent="0.2">
      <c r="A173" s="324"/>
      <c r="B173" s="332"/>
      <c r="C173" s="332"/>
      <c r="D173" s="332"/>
      <c r="E173" s="332"/>
      <c r="F173" s="332"/>
      <c r="G173" s="52">
        <f>'01-Mapa de riesgo-UO'!I174</f>
        <v>0</v>
      </c>
      <c r="H173" s="332"/>
      <c r="I173" s="385"/>
      <c r="J173" s="204" t="str">
        <f>'01-Mapa de riesgo-UO'!AW174</f>
        <v>ASUMIR</v>
      </c>
      <c r="K173" s="332"/>
      <c r="L173" s="324"/>
      <c r="M173" s="324"/>
      <c r="N173" s="324"/>
      <c r="O173" s="324"/>
      <c r="P173" s="324"/>
      <c r="Q173" s="324"/>
      <c r="R173" s="324"/>
      <c r="S173" s="324"/>
    </row>
    <row r="174" spans="1:19" ht="88.5" hidden="1" customHeight="1" x14ac:dyDescent="0.2">
      <c r="A174" s="324"/>
      <c r="B174" s="332"/>
      <c r="C174" s="332"/>
      <c r="D174" s="332"/>
      <c r="E174" s="332"/>
      <c r="F174" s="332"/>
      <c r="G174" s="52">
        <f>'01-Mapa de riesgo-UO'!I175</f>
        <v>0</v>
      </c>
      <c r="H174" s="332"/>
      <c r="I174" s="385"/>
      <c r="J174" s="204" t="str">
        <f>'01-Mapa de riesgo-UO'!AW175</f>
        <v>ASUMIR</v>
      </c>
      <c r="K174" s="332"/>
      <c r="L174" s="324"/>
      <c r="M174" s="324"/>
      <c r="N174" s="324"/>
      <c r="O174" s="324"/>
      <c r="P174" s="324"/>
      <c r="Q174" s="324"/>
      <c r="R174" s="324"/>
      <c r="S174" s="324"/>
    </row>
    <row r="175" spans="1:19" ht="88.5" customHeight="1" x14ac:dyDescent="0.2">
      <c r="A175" s="324">
        <v>56</v>
      </c>
      <c r="B175" s="332" t="str">
        <f>'01-Mapa de riesgo-UO'!D176</f>
        <v>EXTENSIÓN_PROYECCIÓN_SOCIAL</v>
      </c>
      <c r="C175" s="332" t="str">
        <f>+'01-Mapa de riesgo-UO'!F176</f>
        <v>NO</v>
      </c>
      <c r="D175" s="332" t="str">
        <f>'01-Mapa de riesgo-UO'!J176</f>
        <v>Cumplimiento</v>
      </c>
      <c r="E175" s="332" t="str">
        <f>'01-Mapa de riesgo-UO'!K176</f>
        <v>Pérdida de la  acreditación
(7.7)</v>
      </c>
      <c r="F175" s="332" t="str">
        <f>'01-Mapa de riesgo-UO'!L176</f>
        <v>Los resultados de los ensayos de aptitud en los que participa el laboratorio sea insatisfactorio</v>
      </c>
      <c r="G175" s="52" t="str">
        <f>'01-Mapa de riesgo-UO'!I176</f>
        <v>Utilización de una norma inadecuada para los ensayos</v>
      </c>
      <c r="H175" s="332" t="str">
        <f>'01-Mapa de riesgo-UO'!M176</f>
        <v>Pérdida de  credibilidad en el laboratorio
Cierre del laboratorio</v>
      </c>
      <c r="I175" s="385" t="str">
        <f>'01-Mapa de riesgo-UO'!AT176</f>
        <v>LEVE</v>
      </c>
      <c r="J175" s="204" t="str">
        <f>'01-Mapa de riesgo-UO'!AW176</f>
        <v>ASUMIR</v>
      </c>
      <c r="K175" s="332" t="str">
        <f t="shared" si="20"/>
        <v>NO</v>
      </c>
      <c r="L175" s="324"/>
      <c r="M175" s="324"/>
      <c r="N175" s="324"/>
      <c r="O175" s="324"/>
      <c r="P175" s="324"/>
      <c r="Q175" s="324"/>
      <c r="R175" s="324"/>
      <c r="S175" s="324"/>
    </row>
    <row r="176" spans="1:19" ht="88.5" hidden="1" customHeight="1" x14ac:dyDescent="0.2">
      <c r="A176" s="324"/>
      <c r="B176" s="332"/>
      <c r="C176" s="332"/>
      <c r="D176" s="332"/>
      <c r="E176" s="332"/>
      <c r="F176" s="332"/>
      <c r="G176" s="52">
        <f>'01-Mapa de riesgo-UO'!I177</f>
        <v>0</v>
      </c>
      <c r="H176" s="332"/>
      <c r="I176" s="385"/>
      <c r="J176" s="204" t="str">
        <f>'01-Mapa de riesgo-UO'!AW177</f>
        <v>ASUMIR</v>
      </c>
      <c r="K176" s="332"/>
      <c r="L176" s="324"/>
      <c r="M176" s="324"/>
      <c r="N176" s="324"/>
      <c r="O176" s="324"/>
      <c r="P176" s="324"/>
      <c r="Q176" s="324"/>
      <c r="R176" s="324"/>
      <c r="S176" s="324"/>
    </row>
    <row r="177" spans="1:19" ht="88.5" hidden="1" customHeight="1" x14ac:dyDescent="0.2">
      <c r="A177" s="324"/>
      <c r="B177" s="332"/>
      <c r="C177" s="332"/>
      <c r="D177" s="332"/>
      <c r="E177" s="332"/>
      <c r="F177" s="332"/>
      <c r="G177" s="52">
        <f>'01-Mapa de riesgo-UO'!I178</f>
        <v>0</v>
      </c>
      <c r="H177" s="332"/>
      <c r="I177" s="385"/>
      <c r="J177" s="204" t="str">
        <f>'01-Mapa de riesgo-UO'!AW178</f>
        <v>ASUMIR</v>
      </c>
      <c r="K177" s="332"/>
      <c r="L177" s="324"/>
      <c r="M177" s="324"/>
      <c r="N177" s="324"/>
      <c r="O177" s="324"/>
      <c r="P177" s="324"/>
      <c r="Q177" s="324"/>
      <c r="R177" s="324"/>
      <c r="S177" s="324"/>
    </row>
    <row r="178" spans="1:19" ht="88.5" customHeight="1" x14ac:dyDescent="0.2">
      <c r="A178" s="324">
        <v>57</v>
      </c>
      <c r="B178" s="332" t="str">
        <f>'01-Mapa de riesgo-UO'!D179</f>
        <v>EXTENSIÓN_PROYECCIÓN_SOCIAL</v>
      </c>
      <c r="C178" s="332" t="str">
        <f>+'01-Mapa de riesgo-UO'!F179</f>
        <v>NO</v>
      </c>
      <c r="D178" s="332" t="str">
        <f>'01-Mapa de riesgo-UO'!J179</f>
        <v>Corrupción</v>
      </c>
      <c r="E178" s="332" t="str">
        <f>'01-Mapa de riesgo-UO'!K179</f>
        <v>Pérdida de la imparcialidad (4.1.3)</v>
      </c>
      <c r="F178" s="332"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32" t="str">
        <f>'01-Mapa de riesgo-UO'!M179</f>
        <v>Pérdida de  credibilidad en el laboratorio
Pérdida de la confianza en el funcionario.
Iniciación de un proceso disciplinario</v>
      </c>
      <c r="I178" s="385" t="str">
        <f>'01-Mapa de riesgo-UO'!AT179</f>
        <v>LEVE</v>
      </c>
      <c r="J178" s="204" t="str">
        <f>'01-Mapa de riesgo-UO'!AW179</f>
        <v>ASUMIR</v>
      </c>
      <c r="K178" s="332" t="str">
        <f t="shared" si="20"/>
        <v>NO</v>
      </c>
      <c r="L178" s="324"/>
      <c r="M178" s="324"/>
      <c r="N178" s="324"/>
      <c r="O178" s="324"/>
      <c r="P178" s="324"/>
      <c r="Q178" s="324"/>
      <c r="R178" s="324"/>
      <c r="S178" s="324"/>
    </row>
    <row r="179" spans="1:19" ht="88.5" hidden="1" customHeight="1" x14ac:dyDescent="0.2">
      <c r="A179" s="324"/>
      <c r="B179" s="332"/>
      <c r="C179" s="332"/>
      <c r="D179" s="332"/>
      <c r="E179" s="332"/>
      <c r="F179" s="332"/>
      <c r="G179" s="52">
        <f>'01-Mapa de riesgo-UO'!I180</f>
        <v>0</v>
      </c>
      <c r="H179" s="332"/>
      <c r="I179" s="385"/>
      <c r="J179" s="204" t="str">
        <f>'01-Mapa de riesgo-UO'!AW180</f>
        <v>ASUMIR</v>
      </c>
      <c r="K179" s="332"/>
      <c r="L179" s="324"/>
      <c r="M179" s="324"/>
      <c r="N179" s="324"/>
      <c r="O179" s="324"/>
      <c r="P179" s="324"/>
      <c r="Q179" s="324"/>
      <c r="R179" s="324"/>
      <c r="S179" s="324"/>
    </row>
    <row r="180" spans="1:19" ht="88.5" hidden="1" customHeight="1" x14ac:dyDescent="0.2">
      <c r="A180" s="324"/>
      <c r="B180" s="332"/>
      <c r="C180" s="332"/>
      <c r="D180" s="332"/>
      <c r="E180" s="332"/>
      <c r="F180" s="332"/>
      <c r="G180" s="52">
        <f>'01-Mapa de riesgo-UO'!I181</f>
        <v>0</v>
      </c>
      <c r="H180" s="332"/>
      <c r="I180" s="385"/>
      <c r="J180" s="204" t="str">
        <f>'01-Mapa de riesgo-UO'!AW181</f>
        <v>ASUMIR</v>
      </c>
      <c r="K180" s="332"/>
      <c r="L180" s="324"/>
      <c r="M180" s="324"/>
      <c r="N180" s="324"/>
      <c r="O180" s="324"/>
      <c r="P180" s="324"/>
      <c r="Q180" s="324"/>
      <c r="R180" s="324"/>
      <c r="S180" s="324"/>
    </row>
    <row r="181" spans="1:19" ht="88.5" customHeight="1" x14ac:dyDescent="0.2">
      <c r="A181" s="324">
        <v>58</v>
      </c>
      <c r="B181" s="332" t="str">
        <f>'01-Mapa de riesgo-UO'!D182</f>
        <v>EXTENSIÓN_PROYECCIÓN_SOCIAL</v>
      </c>
      <c r="C181" s="332" t="str">
        <f>+'01-Mapa de riesgo-UO'!F182</f>
        <v>NO</v>
      </c>
      <c r="D181" s="332" t="str">
        <f>'01-Mapa de riesgo-UO'!J182</f>
        <v>Corrupción</v>
      </c>
      <c r="E181" s="332" t="str">
        <f>'01-Mapa de riesgo-UO'!K182</f>
        <v>Pérdida de la imparcialidad (4.1.3)</v>
      </c>
      <c r="F181" s="332"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32" t="str">
        <f>'01-Mapa de riesgo-UO'!M182</f>
        <v>Pérdida de  credibilidad en el laboratorio
Pérdida de la confianza en el funcionario.
Iniciación de un proceso disciplinario</v>
      </c>
      <c r="I181" s="385" t="str">
        <f>'01-Mapa de riesgo-UO'!AT182</f>
        <v>LEVE</v>
      </c>
      <c r="J181" s="204" t="str">
        <f>'01-Mapa de riesgo-UO'!AW182</f>
        <v>ASUMIR</v>
      </c>
      <c r="K181" s="332" t="str">
        <f t="shared" si="20"/>
        <v>NO</v>
      </c>
      <c r="L181" s="324"/>
      <c r="M181" s="324"/>
      <c r="N181" s="324"/>
      <c r="O181" s="324"/>
      <c r="P181" s="324"/>
      <c r="Q181" s="324"/>
      <c r="R181" s="324"/>
      <c r="S181" s="324"/>
    </row>
    <row r="182" spans="1:19" ht="88.5" hidden="1" customHeight="1" x14ac:dyDescent="0.2">
      <c r="A182" s="324"/>
      <c r="B182" s="332"/>
      <c r="C182" s="332"/>
      <c r="D182" s="332"/>
      <c r="E182" s="332"/>
      <c r="F182" s="332"/>
      <c r="G182" s="52" t="str">
        <f>'01-Mapa de riesgo-UO'!I183</f>
        <v>Conflicto de intereses, al prestar servicios de caracterización entre los que hacen parte  del  centro de laboratorios.</v>
      </c>
      <c r="H182" s="332"/>
      <c r="I182" s="385"/>
      <c r="J182" s="204" t="str">
        <f>'01-Mapa de riesgo-UO'!AW183</f>
        <v>ASUMIR</v>
      </c>
      <c r="K182" s="332"/>
      <c r="L182" s="324"/>
      <c r="M182" s="324"/>
      <c r="N182" s="324"/>
      <c r="O182" s="324"/>
      <c r="P182" s="324"/>
      <c r="Q182" s="324"/>
      <c r="R182" s="324"/>
      <c r="S182" s="324"/>
    </row>
    <row r="183" spans="1:19" ht="88.5" hidden="1" customHeight="1" x14ac:dyDescent="0.2">
      <c r="A183" s="324"/>
      <c r="B183" s="332"/>
      <c r="C183" s="332"/>
      <c r="D183" s="332"/>
      <c r="E183" s="332"/>
      <c r="F183" s="332"/>
      <c r="G183" s="52">
        <f>'01-Mapa de riesgo-UO'!I184</f>
        <v>0</v>
      </c>
      <c r="H183" s="332"/>
      <c r="I183" s="385"/>
      <c r="J183" s="204" t="str">
        <f>'01-Mapa de riesgo-UO'!AW184</f>
        <v>ASUMIR</v>
      </c>
      <c r="K183" s="332"/>
      <c r="L183" s="324"/>
      <c r="M183" s="324"/>
      <c r="N183" s="324"/>
      <c r="O183" s="324"/>
      <c r="P183" s="324"/>
      <c r="Q183" s="324"/>
      <c r="R183" s="324"/>
      <c r="S183" s="324"/>
    </row>
    <row r="184" spans="1:19" ht="88.5" customHeight="1" x14ac:dyDescent="0.2">
      <c r="A184" s="324">
        <v>59</v>
      </c>
      <c r="B184" s="332" t="str">
        <f>'01-Mapa de riesgo-UO'!D185</f>
        <v>EXTENSIÓN_PROYECCIÓN_SOCIAL</v>
      </c>
      <c r="C184" s="332" t="str">
        <f>+'01-Mapa de riesgo-UO'!F185</f>
        <v>NO</v>
      </c>
      <c r="D184" s="332" t="str">
        <f>'01-Mapa de riesgo-UO'!J185</f>
        <v>Operacional</v>
      </c>
      <c r="E184" s="332" t="str">
        <f>'01-Mapa de riesgo-UO'!K185</f>
        <v>Pérdida de la validez de los resultados del laboratorio
(6.3)</v>
      </c>
      <c r="F184" s="332"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32" t="str">
        <f>'01-Mapa de riesgo-UO'!M185</f>
        <v>Pérdida de  credibilidad en el laboratorio
Generación de mala imagen del alboratorio por no prestar servicios confiables</v>
      </c>
      <c r="I184" s="385" t="str">
        <f>'01-Mapa de riesgo-UO'!AT185</f>
        <v>LEVE</v>
      </c>
      <c r="J184" s="204" t="str">
        <f>'01-Mapa de riesgo-UO'!AW185</f>
        <v>ASUMIR</v>
      </c>
      <c r="K184" s="332" t="str">
        <f t="shared" si="20"/>
        <v>NO</v>
      </c>
      <c r="L184" s="324"/>
      <c r="M184" s="324"/>
      <c r="N184" s="324"/>
      <c r="O184" s="324"/>
      <c r="P184" s="324"/>
      <c r="Q184" s="324"/>
      <c r="R184" s="324"/>
      <c r="S184" s="324"/>
    </row>
    <row r="185" spans="1:19" ht="88.5" hidden="1" customHeight="1" x14ac:dyDescent="0.2">
      <c r="A185" s="324"/>
      <c r="B185" s="332"/>
      <c r="C185" s="332"/>
      <c r="D185" s="332"/>
      <c r="E185" s="332"/>
      <c r="F185" s="332"/>
      <c r="G185" s="52">
        <f>'01-Mapa de riesgo-UO'!I186</f>
        <v>0</v>
      </c>
      <c r="H185" s="332"/>
      <c r="I185" s="385"/>
      <c r="J185" s="204" t="str">
        <f>'01-Mapa de riesgo-UO'!AW186</f>
        <v>ASUMIR</v>
      </c>
      <c r="K185" s="332"/>
      <c r="L185" s="324"/>
      <c r="M185" s="324"/>
      <c r="N185" s="324"/>
      <c r="O185" s="324"/>
      <c r="P185" s="324"/>
      <c r="Q185" s="324"/>
      <c r="R185" s="324"/>
      <c r="S185" s="324"/>
    </row>
    <row r="186" spans="1:19" ht="88.5" hidden="1" customHeight="1" x14ac:dyDescent="0.2">
      <c r="A186" s="324"/>
      <c r="B186" s="332"/>
      <c r="C186" s="332"/>
      <c r="D186" s="332"/>
      <c r="E186" s="332"/>
      <c r="F186" s="332"/>
      <c r="G186" s="52">
        <f>'01-Mapa de riesgo-UO'!I187</f>
        <v>0</v>
      </c>
      <c r="H186" s="332"/>
      <c r="I186" s="385"/>
      <c r="J186" s="204" t="str">
        <f>'01-Mapa de riesgo-UO'!AW187</f>
        <v>ASUMIR</v>
      </c>
      <c r="K186" s="332"/>
      <c r="L186" s="324"/>
      <c r="M186" s="324"/>
      <c r="N186" s="324"/>
      <c r="O186" s="324"/>
      <c r="P186" s="324"/>
      <c r="Q186" s="324"/>
      <c r="R186" s="324"/>
      <c r="S186" s="324"/>
    </row>
    <row r="187" spans="1:19" ht="88.5" customHeight="1" x14ac:dyDescent="0.2">
      <c r="A187" s="324">
        <v>60</v>
      </c>
      <c r="B187" s="332" t="str">
        <f>'01-Mapa de riesgo-UO'!D188</f>
        <v>EXTENSIÓN_PROYECCIÓN_SOCIAL</v>
      </c>
      <c r="C187" s="332" t="str">
        <f>+'01-Mapa de riesgo-UO'!F188</f>
        <v>NO</v>
      </c>
      <c r="D187" s="332" t="str">
        <f>'01-Mapa de riesgo-UO'!J188</f>
        <v>Operacional</v>
      </c>
      <c r="E187" s="332" t="str">
        <f>'01-Mapa de riesgo-UO'!K188</f>
        <v>Pérdida de la validez de los resultados del laboratorio
(6.4.6)</v>
      </c>
      <c r="F187" s="332"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32" t="str">
        <f>'01-Mapa de riesgo-UO'!M188</f>
        <v>Resultado inválido
Reproceso de muestra
Trabajo No Conforme</v>
      </c>
      <c r="I187" s="385" t="str">
        <f>'01-Mapa de riesgo-UO'!AT188</f>
        <v>LEVE</v>
      </c>
      <c r="J187" s="204" t="str">
        <f>'01-Mapa de riesgo-UO'!AW188</f>
        <v>ASUMIR</v>
      </c>
      <c r="K187" s="332" t="str">
        <f t="shared" si="20"/>
        <v>NO</v>
      </c>
      <c r="L187" s="324"/>
      <c r="M187" s="324"/>
      <c r="N187" s="324"/>
      <c r="O187" s="324"/>
      <c r="P187" s="324"/>
      <c r="Q187" s="324"/>
      <c r="R187" s="324"/>
      <c r="S187" s="324"/>
    </row>
    <row r="188" spans="1:19" ht="88.5" hidden="1" customHeight="1" x14ac:dyDescent="0.2">
      <c r="A188" s="324"/>
      <c r="B188" s="332"/>
      <c r="C188" s="332"/>
      <c r="D188" s="332"/>
      <c r="E188" s="332"/>
      <c r="F188" s="332"/>
      <c r="G188" s="52">
        <f>'01-Mapa de riesgo-UO'!I189</f>
        <v>0</v>
      </c>
      <c r="H188" s="332"/>
      <c r="I188" s="385"/>
      <c r="J188" s="204" t="str">
        <f>'01-Mapa de riesgo-UO'!AW189</f>
        <v>ASUMIR</v>
      </c>
      <c r="K188" s="332"/>
      <c r="L188" s="324"/>
      <c r="M188" s="324"/>
      <c r="N188" s="324"/>
      <c r="O188" s="324"/>
      <c r="P188" s="324"/>
      <c r="Q188" s="324"/>
      <c r="R188" s="324"/>
      <c r="S188" s="324"/>
    </row>
    <row r="189" spans="1:19" ht="88.5" hidden="1" customHeight="1" x14ac:dyDescent="0.2">
      <c r="A189" s="324"/>
      <c r="B189" s="332"/>
      <c r="C189" s="332"/>
      <c r="D189" s="332"/>
      <c r="E189" s="332"/>
      <c r="F189" s="332"/>
      <c r="G189" s="52">
        <f>'01-Mapa de riesgo-UO'!I190</f>
        <v>0</v>
      </c>
      <c r="H189" s="332"/>
      <c r="I189" s="385"/>
      <c r="J189" s="204" t="str">
        <f>'01-Mapa de riesgo-UO'!AW190</f>
        <v>ASUMIR</v>
      </c>
      <c r="K189" s="332"/>
      <c r="L189" s="324"/>
      <c r="M189" s="324"/>
      <c r="N189" s="324"/>
      <c r="O189" s="324"/>
      <c r="P189" s="324"/>
      <c r="Q189" s="324"/>
      <c r="R189" s="324"/>
      <c r="S189" s="324"/>
    </row>
    <row r="190" spans="1:19" ht="88.5" customHeight="1" x14ac:dyDescent="0.2">
      <c r="A190" s="324">
        <v>61</v>
      </c>
      <c r="B190" s="332" t="str">
        <f>'01-Mapa de riesgo-UO'!D191</f>
        <v>EXTENSIÓN_PROYECCIÓN_SOCIAL</v>
      </c>
      <c r="C190" s="332" t="str">
        <f>+'01-Mapa de riesgo-UO'!F191</f>
        <v>NO</v>
      </c>
      <c r="D190" s="332" t="str">
        <f>'01-Mapa de riesgo-UO'!J191</f>
        <v>Operacional</v>
      </c>
      <c r="E190" s="332" t="str">
        <f>'01-Mapa de riesgo-UO'!K191</f>
        <v>Pérdida de la validez de los resultados del laboratorio
(6.4.9)</v>
      </c>
      <c r="F190" s="332"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32" t="str">
        <f>'01-Mapa de riesgo-UO'!M191</f>
        <v>Resultado inválido
Reproceso de muestras
Trabajo No Conforme</v>
      </c>
      <c r="I190" s="385" t="str">
        <f>'01-Mapa de riesgo-UO'!AT191</f>
        <v>LEVE</v>
      </c>
      <c r="J190" s="204" t="str">
        <f>'01-Mapa de riesgo-UO'!AW191</f>
        <v>ASUMIR</v>
      </c>
      <c r="K190" s="332" t="str">
        <f t="shared" si="20"/>
        <v>NO</v>
      </c>
      <c r="L190" s="324"/>
      <c r="M190" s="324"/>
      <c r="N190" s="324"/>
      <c r="O190" s="324"/>
      <c r="P190" s="324"/>
      <c r="Q190" s="324"/>
      <c r="R190" s="324"/>
      <c r="S190" s="324"/>
    </row>
    <row r="191" spans="1:19" ht="88.5" hidden="1" customHeight="1" x14ac:dyDescent="0.2">
      <c r="A191" s="324"/>
      <c r="B191" s="332"/>
      <c r="C191" s="332"/>
      <c r="D191" s="332"/>
      <c r="E191" s="332"/>
      <c r="F191" s="332"/>
      <c r="G191" s="52">
        <f>'01-Mapa de riesgo-UO'!I192</f>
        <v>0</v>
      </c>
      <c r="H191" s="332"/>
      <c r="I191" s="385"/>
      <c r="J191" s="204" t="str">
        <f>'01-Mapa de riesgo-UO'!AW192</f>
        <v>ASUMIR</v>
      </c>
      <c r="K191" s="332"/>
      <c r="L191" s="324"/>
      <c r="M191" s="324"/>
      <c r="N191" s="324"/>
      <c r="O191" s="324"/>
      <c r="P191" s="324"/>
      <c r="Q191" s="324"/>
      <c r="R191" s="324"/>
      <c r="S191" s="324"/>
    </row>
    <row r="192" spans="1:19" ht="88.5" hidden="1" customHeight="1" x14ac:dyDescent="0.2">
      <c r="A192" s="324"/>
      <c r="B192" s="332"/>
      <c r="C192" s="332"/>
      <c r="D192" s="332"/>
      <c r="E192" s="332"/>
      <c r="F192" s="332"/>
      <c r="G192" s="52">
        <f>'01-Mapa de riesgo-UO'!I193</f>
        <v>0</v>
      </c>
      <c r="H192" s="332"/>
      <c r="I192" s="385"/>
      <c r="J192" s="204" t="str">
        <f>'01-Mapa de riesgo-UO'!AW193</f>
        <v>ASUMIR</v>
      </c>
      <c r="K192" s="332"/>
      <c r="L192" s="324"/>
      <c r="M192" s="324"/>
      <c r="N192" s="324"/>
      <c r="O192" s="324"/>
      <c r="P192" s="324"/>
      <c r="Q192" s="324"/>
      <c r="R192" s="324"/>
      <c r="S192" s="324"/>
    </row>
    <row r="193" spans="1:19" ht="88.5" customHeight="1" x14ac:dyDescent="0.2">
      <c r="A193" s="324">
        <v>62</v>
      </c>
      <c r="B193" s="332" t="str">
        <f>'01-Mapa de riesgo-UO'!D194</f>
        <v>EXTENSIÓN_PROYECCIÓN_SOCIAL</v>
      </c>
      <c r="C193" s="332" t="str">
        <f>+'01-Mapa de riesgo-UO'!F194</f>
        <v>NO</v>
      </c>
      <c r="D193" s="332" t="str">
        <f>'01-Mapa de riesgo-UO'!J194</f>
        <v>Operacional</v>
      </c>
      <c r="E193" s="332" t="str">
        <f>'01-Mapa de riesgo-UO'!K194</f>
        <v>Tomar una decisión de conformidad errada 
(7.8.6)</v>
      </c>
      <c r="F193" s="332" t="str">
        <f>'01-Mapa de riesgo-UO'!L194</f>
        <v xml:space="preserve">Declaración de la  conformidad errada. </v>
      </c>
      <c r="G193" s="52" t="str">
        <f>'01-Mapa de riesgo-UO'!I194</f>
        <v>Usar una regla de decisión del laboratorio inadecuada</v>
      </c>
      <c r="H193" s="332" t="str">
        <f>'01-Mapa de riesgo-UO'!M194</f>
        <v xml:space="preserve"> Pérdida de credibilidad en el laboratorio
Pérdida de la confianza en el laboratorio</v>
      </c>
      <c r="I193" s="385" t="str">
        <f>'01-Mapa de riesgo-UO'!AT194</f>
        <v>LEVE</v>
      </c>
      <c r="J193" s="204" t="str">
        <f>'01-Mapa de riesgo-UO'!AW194</f>
        <v>ASUMIR</v>
      </c>
      <c r="K193" s="332" t="str">
        <f t="shared" si="20"/>
        <v>NO</v>
      </c>
      <c r="L193" s="324"/>
      <c r="M193" s="324"/>
      <c r="N193" s="324"/>
      <c r="O193" s="324"/>
      <c r="P193" s="324"/>
      <c r="Q193" s="324"/>
      <c r="R193" s="324"/>
      <c r="S193" s="324"/>
    </row>
    <row r="194" spans="1:19" ht="88.5" hidden="1" customHeight="1" x14ac:dyDescent="0.2">
      <c r="A194" s="324"/>
      <c r="B194" s="332"/>
      <c r="C194" s="332"/>
      <c r="D194" s="332"/>
      <c r="E194" s="332"/>
      <c r="F194" s="332"/>
      <c r="G194" s="52">
        <f>'01-Mapa de riesgo-UO'!I195</f>
        <v>0</v>
      </c>
      <c r="H194" s="332"/>
      <c r="I194" s="385"/>
      <c r="J194" s="204" t="str">
        <f>'01-Mapa de riesgo-UO'!AW195</f>
        <v>ASUMIR</v>
      </c>
      <c r="K194" s="332"/>
      <c r="L194" s="324"/>
      <c r="M194" s="324"/>
      <c r="N194" s="324"/>
      <c r="O194" s="324"/>
      <c r="P194" s="324"/>
      <c r="Q194" s="324"/>
      <c r="R194" s="324"/>
      <c r="S194" s="324"/>
    </row>
    <row r="195" spans="1:19" ht="88.5" hidden="1" customHeight="1" x14ac:dyDescent="0.2">
      <c r="A195" s="324"/>
      <c r="B195" s="332"/>
      <c r="C195" s="332"/>
      <c r="D195" s="332"/>
      <c r="E195" s="332"/>
      <c r="F195" s="332"/>
      <c r="G195" s="52">
        <f>'01-Mapa de riesgo-UO'!I196</f>
        <v>0</v>
      </c>
      <c r="H195" s="332"/>
      <c r="I195" s="385"/>
      <c r="J195" s="204" t="str">
        <f>'01-Mapa de riesgo-UO'!AW196</f>
        <v>ASUMIR</v>
      </c>
      <c r="K195" s="332"/>
      <c r="L195" s="324"/>
      <c r="M195" s="324"/>
      <c r="N195" s="324"/>
      <c r="O195" s="324"/>
      <c r="P195" s="324"/>
      <c r="Q195" s="324"/>
      <c r="R195" s="324"/>
      <c r="S195" s="324"/>
    </row>
    <row r="196" spans="1:19" ht="88.5" customHeight="1" x14ac:dyDescent="0.2">
      <c r="A196" s="324">
        <v>63</v>
      </c>
      <c r="B196" s="332" t="str">
        <f>'01-Mapa de riesgo-UO'!D197</f>
        <v>EXTENSIÓN_PROYECCIÓN_SOCIAL</v>
      </c>
      <c r="C196" s="332" t="str">
        <f>+'01-Mapa de riesgo-UO'!F197</f>
        <v>NO</v>
      </c>
      <c r="D196" s="332" t="str">
        <f>'01-Mapa de riesgo-UO'!J197</f>
        <v>Operacional</v>
      </c>
      <c r="E196" s="332" t="str">
        <f>'01-Mapa de riesgo-UO'!K197</f>
        <v>Utilización de un método de ensayo inadecuado
(7.2)</v>
      </c>
      <c r="F196" s="332" t="str">
        <f>'01-Mapa de riesgo-UO'!L197</f>
        <v>Verificación/validación del método no es adecuada para declarar la aptitud del laboratorio</v>
      </c>
      <c r="G196" s="52" t="str">
        <f>'01-Mapa de riesgo-UO'!I197</f>
        <v>En la verificacion del método no se tienen en cuenta todos los factores</v>
      </c>
      <c r="H196" s="332" t="str">
        <f>'01-Mapa de riesgo-UO'!M197</f>
        <v xml:space="preserve">Resultado inválido.
No conformidades en audiorías internas y externas.
Pérdida de  credibilidad en el laboratorio
</v>
      </c>
      <c r="I196" s="385" t="str">
        <f>'01-Mapa de riesgo-UO'!AT197</f>
        <v>LEVE</v>
      </c>
      <c r="J196" s="204" t="str">
        <f>'01-Mapa de riesgo-UO'!AW197</f>
        <v>ASUMIR</v>
      </c>
      <c r="K196" s="332" t="str">
        <f t="shared" si="20"/>
        <v>NO</v>
      </c>
      <c r="L196" s="324"/>
      <c r="M196" s="324"/>
      <c r="N196" s="324"/>
      <c r="O196" s="324"/>
      <c r="P196" s="324"/>
      <c r="Q196" s="324"/>
      <c r="R196" s="324"/>
      <c r="S196" s="324"/>
    </row>
    <row r="197" spans="1:19" ht="88.5" hidden="1" customHeight="1" x14ac:dyDescent="0.2">
      <c r="A197" s="324"/>
      <c r="B197" s="332"/>
      <c r="C197" s="332"/>
      <c r="D197" s="332"/>
      <c r="E197" s="332"/>
      <c r="F197" s="332"/>
      <c r="G197" s="52">
        <f>'01-Mapa de riesgo-UO'!I198</f>
        <v>0</v>
      </c>
      <c r="H197" s="332"/>
      <c r="I197" s="385"/>
      <c r="J197" s="204" t="str">
        <f>'01-Mapa de riesgo-UO'!AW198</f>
        <v>ASUMIR</v>
      </c>
      <c r="K197" s="332"/>
      <c r="L197" s="324"/>
      <c r="M197" s="324"/>
      <c r="N197" s="324"/>
      <c r="O197" s="324"/>
      <c r="P197" s="324"/>
      <c r="Q197" s="324"/>
      <c r="R197" s="324"/>
      <c r="S197" s="324"/>
    </row>
    <row r="198" spans="1:19" ht="88.5" hidden="1" customHeight="1" x14ac:dyDescent="0.2">
      <c r="A198" s="324"/>
      <c r="B198" s="332"/>
      <c r="C198" s="332"/>
      <c r="D198" s="332"/>
      <c r="E198" s="332"/>
      <c r="F198" s="332"/>
      <c r="G198" s="52">
        <f>'01-Mapa de riesgo-UO'!I199</f>
        <v>0</v>
      </c>
      <c r="H198" s="332"/>
      <c r="I198" s="385"/>
      <c r="J198" s="204" t="str">
        <f>'01-Mapa de riesgo-UO'!AW199</f>
        <v>ASUMIR</v>
      </c>
      <c r="K198" s="332"/>
      <c r="L198" s="324"/>
      <c r="M198" s="324"/>
      <c r="N198" s="324"/>
      <c r="O198" s="324"/>
      <c r="P198" s="324"/>
      <c r="Q198" s="324"/>
      <c r="R198" s="324"/>
      <c r="S198" s="324"/>
    </row>
    <row r="199" spans="1:19" ht="88.5" customHeight="1" x14ac:dyDescent="0.2">
      <c r="A199" s="324">
        <v>64</v>
      </c>
      <c r="B199" s="332" t="str">
        <f>'01-Mapa de riesgo-UO'!D200</f>
        <v>EXTENSIÓN_PROYECCIÓN_SOCIAL</v>
      </c>
      <c r="C199" s="332" t="str">
        <f>+'01-Mapa de riesgo-UO'!F200</f>
        <v>NO</v>
      </c>
      <c r="D199" s="332" t="str">
        <f>'01-Mapa de riesgo-UO'!J200</f>
        <v>Operacional</v>
      </c>
      <c r="E199" s="332" t="str">
        <f>'01-Mapa de riesgo-UO'!K200</f>
        <v>Pérdida de la validez de los resultados (Evaluación de la incertidumbre)
(7.6)</v>
      </c>
      <c r="F199" s="332"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32" t="str">
        <f>'01-Mapa de riesgo-UO'!M200</f>
        <v>Resultado inválido
No conformidades en audiorías internas y externas.
Pérdida de la confianza en el laboratorio</v>
      </c>
      <c r="I199" s="385" t="str">
        <f>'01-Mapa de riesgo-UO'!AT200</f>
        <v>LEVE</v>
      </c>
      <c r="J199" s="204" t="str">
        <f>'01-Mapa de riesgo-UO'!AW200</f>
        <v>ASUMIR</v>
      </c>
      <c r="K199" s="332" t="str">
        <f t="shared" si="20"/>
        <v>NO</v>
      </c>
      <c r="L199" s="324"/>
      <c r="M199" s="324"/>
      <c r="N199" s="324"/>
      <c r="O199" s="324"/>
      <c r="P199" s="324"/>
      <c r="Q199" s="324"/>
      <c r="R199" s="324"/>
      <c r="S199" s="324"/>
    </row>
    <row r="200" spans="1:19" ht="88.5" hidden="1" customHeight="1" x14ac:dyDescent="0.2">
      <c r="A200" s="324"/>
      <c r="B200" s="332"/>
      <c r="C200" s="332"/>
      <c r="D200" s="332"/>
      <c r="E200" s="332"/>
      <c r="F200" s="332"/>
      <c r="G200" s="52">
        <f>'01-Mapa de riesgo-UO'!I201</f>
        <v>0</v>
      </c>
      <c r="H200" s="332"/>
      <c r="I200" s="385"/>
      <c r="J200" s="204" t="str">
        <f>'01-Mapa de riesgo-UO'!AW201</f>
        <v>ASUMIR</v>
      </c>
      <c r="K200" s="332"/>
      <c r="L200" s="324"/>
      <c r="M200" s="324"/>
      <c r="N200" s="324"/>
      <c r="O200" s="324"/>
      <c r="P200" s="324"/>
      <c r="Q200" s="324"/>
      <c r="R200" s="324"/>
      <c r="S200" s="324"/>
    </row>
    <row r="201" spans="1:19" ht="88.5" hidden="1" customHeight="1" x14ac:dyDescent="0.2">
      <c r="A201" s="324"/>
      <c r="B201" s="332"/>
      <c r="C201" s="332"/>
      <c r="D201" s="332"/>
      <c r="E201" s="332"/>
      <c r="F201" s="332"/>
      <c r="G201" s="52">
        <f>'01-Mapa de riesgo-UO'!I202</f>
        <v>0</v>
      </c>
      <c r="H201" s="332"/>
      <c r="I201" s="385"/>
      <c r="J201" s="204" t="str">
        <f>'01-Mapa de riesgo-UO'!AW202</f>
        <v>ASUMIR</v>
      </c>
      <c r="K201" s="332"/>
      <c r="L201" s="324"/>
      <c r="M201" s="324"/>
      <c r="N201" s="324"/>
      <c r="O201" s="324"/>
      <c r="P201" s="324"/>
      <c r="Q201" s="324"/>
      <c r="R201" s="324"/>
      <c r="S201" s="324"/>
    </row>
    <row r="202" spans="1:19" ht="88.5" customHeight="1" x14ac:dyDescent="0.2">
      <c r="A202" s="324">
        <v>65</v>
      </c>
      <c r="B202" s="332" t="str">
        <f>'01-Mapa de riesgo-UO'!D203</f>
        <v>EXTENSIÓN_PROYECCIÓN_SOCIAL</v>
      </c>
      <c r="C202" s="332" t="str">
        <f>+'01-Mapa de riesgo-UO'!F203</f>
        <v>NO</v>
      </c>
      <c r="D202" s="332" t="str">
        <f>'01-Mapa de riesgo-UO'!J203</f>
        <v>Cumplimiento</v>
      </c>
      <c r="E202" s="332" t="str">
        <f>'01-Mapa de riesgo-UO'!K203</f>
        <v>Pérdida de la validez de los resultados
(7.7)</v>
      </c>
      <c r="F202" s="332" t="str">
        <f>'01-Mapa de riesgo-UO'!L203</f>
        <v>No aprobar los ensayos de aptitud o pruebas interlaboratorio</v>
      </c>
      <c r="G202" s="52" t="str">
        <f>'01-Mapa de riesgo-UO'!I203</f>
        <v>No se han tenido en cuenta procedimientos para hacer seguimiento a la validez de los resultados</v>
      </c>
      <c r="H202" s="332" t="str">
        <f>'01-Mapa de riesgo-UO'!M203</f>
        <v>Resultados inválidos
Incumplimiento de los controles de calidad/aseguramiento de la calidad de los métodos de ensayo.
Suspensión de la acreditación de IDEAM.</v>
      </c>
      <c r="I202" s="385" t="str">
        <f>'01-Mapa de riesgo-UO'!AT203</f>
        <v>LEVE</v>
      </c>
      <c r="J202" s="204" t="str">
        <f>'01-Mapa de riesgo-UO'!AW203</f>
        <v>ASUMIR</v>
      </c>
      <c r="K202" s="332" t="str">
        <f t="shared" si="20"/>
        <v>NO</v>
      </c>
      <c r="L202" s="324"/>
      <c r="M202" s="324"/>
      <c r="N202" s="324"/>
      <c r="O202" s="324"/>
      <c r="P202" s="324"/>
      <c r="Q202" s="324"/>
      <c r="R202" s="324"/>
      <c r="S202" s="324"/>
    </row>
    <row r="203" spans="1:19" ht="88.5" hidden="1" customHeight="1" x14ac:dyDescent="0.2">
      <c r="A203" s="324"/>
      <c r="B203" s="332"/>
      <c r="C203" s="332"/>
      <c r="D203" s="332"/>
      <c r="E203" s="332"/>
      <c r="F203" s="332"/>
      <c r="G203" s="52">
        <f>'01-Mapa de riesgo-UO'!I204</f>
        <v>0</v>
      </c>
      <c r="H203" s="332"/>
      <c r="I203" s="385"/>
      <c r="J203" s="204" t="str">
        <f>'01-Mapa de riesgo-UO'!AW204</f>
        <v>ASUMIR</v>
      </c>
      <c r="K203" s="332"/>
      <c r="L203" s="324"/>
      <c r="M203" s="324"/>
      <c r="N203" s="324"/>
      <c r="O203" s="324"/>
      <c r="P203" s="324"/>
      <c r="Q203" s="324"/>
      <c r="R203" s="324"/>
      <c r="S203" s="324"/>
    </row>
    <row r="204" spans="1:19" ht="88.5" hidden="1" customHeight="1" x14ac:dyDescent="0.2">
      <c r="A204" s="324"/>
      <c r="B204" s="332"/>
      <c r="C204" s="332"/>
      <c r="D204" s="332"/>
      <c r="E204" s="332"/>
      <c r="F204" s="332"/>
      <c r="G204" s="52">
        <f>'01-Mapa de riesgo-UO'!I205</f>
        <v>0</v>
      </c>
      <c r="H204" s="332"/>
      <c r="I204" s="385"/>
      <c r="J204" s="204" t="str">
        <f>'01-Mapa de riesgo-UO'!AW205</f>
        <v>ASUMIR</v>
      </c>
      <c r="K204" s="332"/>
      <c r="L204" s="324"/>
      <c r="M204" s="324"/>
      <c r="N204" s="324"/>
      <c r="O204" s="324"/>
      <c r="P204" s="324"/>
      <c r="Q204" s="324"/>
      <c r="R204" s="324"/>
      <c r="S204" s="324"/>
    </row>
    <row r="205" spans="1:19" ht="88.5" customHeight="1" x14ac:dyDescent="0.2">
      <c r="A205" s="324">
        <v>66</v>
      </c>
      <c r="B205" s="332" t="str">
        <f>'01-Mapa de riesgo-UO'!D206</f>
        <v>EXTENSIÓN_PROYECCIÓN_SOCIAL</v>
      </c>
      <c r="C205" s="332" t="str">
        <f>+'01-Mapa de riesgo-UO'!F206</f>
        <v>NO</v>
      </c>
      <c r="D205" s="332" t="str">
        <f>'01-Mapa de riesgo-UO'!J206</f>
        <v>Corrupción</v>
      </c>
      <c r="E205" s="332" t="str">
        <f>'01-Mapa de riesgo-UO'!K206</f>
        <v>Pérdida de la imparcialidad (4.1.3)</v>
      </c>
      <c r="F205" s="332"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32" t="str">
        <f>'01-Mapa de riesgo-UO'!M206</f>
        <v>Pérdida de  credibilidad en el laboratorio
Pérdida de la confianza en el funcionario.
Iniciación de un proceso disciplinario</v>
      </c>
      <c r="I205" s="385" t="str">
        <f>'01-Mapa de riesgo-UO'!AT206</f>
        <v>LEVE</v>
      </c>
      <c r="J205" s="204" t="str">
        <f>'01-Mapa de riesgo-UO'!AW206</f>
        <v>ASUMIR</v>
      </c>
      <c r="K205" s="332" t="str">
        <f t="shared" si="20"/>
        <v>NO</v>
      </c>
      <c r="L205" s="324"/>
      <c r="M205" s="324"/>
      <c r="N205" s="324"/>
      <c r="O205" s="324"/>
      <c r="P205" s="324"/>
      <c r="Q205" s="324"/>
      <c r="R205" s="324"/>
      <c r="S205" s="324"/>
    </row>
    <row r="206" spans="1:19" ht="88.5" hidden="1" customHeight="1" x14ac:dyDescent="0.2">
      <c r="A206" s="324"/>
      <c r="B206" s="332"/>
      <c r="C206" s="332"/>
      <c r="D206" s="332"/>
      <c r="E206" s="332"/>
      <c r="F206" s="332"/>
      <c r="G206" s="52">
        <f>'01-Mapa de riesgo-UO'!I207</f>
        <v>0</v>
      </c>
      <c r="H206" s="332"/>
      <c r="I206" s="385"/>
      <c r="J206" s="204" t="str">
        <f>'01-Mapa de riesgo-UO'!AW207</f>
        <v>ASUMIR</v>
      </c>
      <c r="K206" s="332"/>
      <c r="L206" s="324"/>
      <c r="M206" s="324"/>
      <c r="N206" s="324"/>
      <c r="O206" s="324"/>
      <c r="P206" s="324"/>
      <c r="Q206" s="324"/>
      <c r="R206" s="324"/>
      <c r="S206" s="324"/>
    </row>
    <row r="207" spans="1:19" ht="88.5" hidden="1" customHeight="1" x14ac:dyDescent="0.2">
      <c r="A207" s="324"/>
      <c r="B207" s="332"/>
      <c r="C207" s="332"/>
      <c r="D207" s="332"/>
      <c r="E207" s="332"/>
      <c r="F207" s="332"/>
      <c r="G207" s="52">
        <f>'01-Mapa de riesgo-UO'!I208</f>
        <v>0</v>
      </c>
      <c r="H207" s="332"/>
      <c r="I207" s="385"/>
      <c r="J207" s="204" t="str">
        <f>'01-Mapa de riesgo-UO'!AW208</f>
        <v>ASUMIR</v>
      </c>
      <c r="K207" s="332"/>
      <c r="L207" s="324"/>
      <c r="M207" s="324"/>
      <c r="N207" s="324"/>
      <c r="O207" s="324"/>
      <c r="P207" s="324"/>
      <c r="Q207" s="324"/>
      <c r="R207" s="324"/>
      <c r="S207" s="324"/>
    </row>
    <row r="208" spans="1:19" ht="88.5" customHeight="1" x14ac:dyDescent="0.2">
      <c r="A208" s="324">
        <v>67</v>
      </c>
      <c r="B208" s="332" t="str">
        <f>'01-Mapa de riesgo-UO'!D209</f>
        <v>EXTENSIÓN_PROYECCIÓN_SOCIAL</v>
      </c>
      <c r="C208" s="332" t="str">
        <f>+'01-Mapa de riesgo-UO'!F209</f>
        <v>NO</v>
      </c>
      <c r="D208" s="332" t="str">
        <f>'01-Mapa de riesgo-UO'!J209</f>
        <v>Corrupción</v>
      </c>
      <c r="E208" s="332" t="str">
        <f>'01-Mapa de riesgo-UO'!K209</f>
        <v>Pérdida de la imparcialidad (4.1.3)</v>
      </c>
      <c r="F208" s="332"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32" t="str">
        <f>'01-Mapa de riesgo-UO'!M209</f>
        <v>Pérdida de la confianza en el funcionario.
Iniciación de un proceso disciplinario</v>
      </c>
      <c r="I208" s="385" t="str">
        <f>'01-Mapa de riesgo-UO'!AT209</f>
        <v>LEVE</v>
      </c>
      <c r="J208" s="204" t="str">
        <f>'01-Mapa de riesgo-UO'!AW209</f>
        <v>ASUMIR</v>
      </c>
      <c r="K208" s="332" t="str">
        <f t="shared" ref="K208:K271" si="21">IF(I208="GRAVE","Debe formularse",IF(I208="MODERADO", "Si el proceso lo requiere","NO"))</f>
        <v>NO</v>
      </c>
      <c r="L208" s="324"/>
      <c r="M208" s="324"/>
      <c r="N208" s="324"/>
      <c r="O208" s="324"/>
      <c r="P208" s="324"/>
      <c r="Q208" s="324"/>
      <c r="R208" s="324"/>
      <c r="S208" s="324"/>
    </row>
    <row r="209" spans="1:19" ht="88.5" hidden="1" customHeight="1" x14ac:dyDescent="0.2">
      <c r="A209" s="324"/>
      <c r="B209" s="332"/>
      <c r="C209" s="332"/>
      <c r="D209" s="332"/>
      <c r="E209" s="332"/>
      <c r="F209" s="332"/>
      <c r="G209" s="52">
        <f>'01-Mapa de riesgo-UO'!I210</f>
        <v>0</v>
      </c>
      <c r="H209" s="332"/>
      <c r="I209" s="385"/>
      <c r="J209" s="204" t="str">
        <f>'01-Mapa de riesgo-UO'!AW210</f>
        <v>ASUMIR</v>
      </c>
      <c r="K209" s="332"/>
      <c r="L209" s="324"/>
      <c r="M209" s="324"/>
      <c r="N209" s="324"/>
      <c r="O209" s="324"/>
      <c r="P209" s="324"/>
      <c r="Q209" s="324"/>
      <c r="R209" s="324"/>
      <c r="S209" s="324"/>
    </row>
    <row r="210" spans="1:19" ht="88.5" hidden="1" customHeight="1" x14ac:dyDescent="0.2">
      <c r="A210" s="324"/>
      <c r="B210" s="332"/>
      <c r="C210" s="332"/>
      <c r="D210" s="332"/>
      <c r="E210" s="332"/>
      <c r="F210" s="332"/>
      <c r="G210" s="52">
        <f>'01-Mapa de riesgo-UO'!I211</f>
        <v>0</v>
      </c>
      <c r="H210" s="332"/>
      <c r="I210" s="385"/>
      <c r="J210" s="204" t="str">
        <f>'01-Mapa de riesgo-UO'!AW211</f>
        <v>ASUMIR</v>
      </c>
      <c r="K210" s="332"/>
      <c r="L210" s="324"/>
      <c r="M210" s="324"/>
      <c r="N210" s="324"/>
      <c r="O210" s="324"/>
      <c r="P210" s="324"/>
      <c r="Q210" s="324"/>
      <c r="R210" s="324"/>
      <c r="S210" s="324"/>
    </row>
    <row r="211" spans="1:19" ht="88.5" customHeight="1" x14ac:dyDescent="0.2">
      <c r="A211" s="324">
        <v>68</v>
      </c>
      <c r="B211" s="332" t="str">
        <f>'01-Mapa de riesgo-UO'!D212</f>
        <v>EXTENSIÓN_PROYECCIÓN_SOCIAL</v>
      </c>
      <c r="C211" s="332" t="str">
        <f>+'01-Mapa de riesgo-UO'!F212</f>
        <v>NO</v>
      </c>
      <c r="D211" s="332" t="str">
        <f>'01-Mapa de riesgo-UO'!J212</f>
        <v>Operacional</v>
      </c>
      <c r="E211" s="332" t="str">
        <f>'01-Mapa de riesgo-UO'!K212</f>
        <v>Pérdida de la validez de los resultados
(7.7)</v>
      </c>
      <c r="F211" s="332"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32" t="str">
        <f>'01-Mapa de riesgo-UO'!M212</f>
        <v>Resultados inválidos
Incumplimiento de los controles de calidad/aseguramiento de la calidad de los métodos de ensayo.</v>
      </c>
      <c r="I211" s="385" t="str">
        <f>'01-Mapa de riesgo-UO'!AT212</f>
        <v>LEVE</v>
      </c>
      <c r="J211" s="204" t="str">
        <f>'01-Mapa de riesgo-UO'!AW212</f>
        <v>ASUMIR</v>
      </c>
      <c r="K211" s="332" t="str">
        <f t="shared" si="21"/>
        <v>NO</v>
      </c>
      <c r="L211" s="324"/>
      <c r="M211" s="324"/>
      <c r="N211" s="324"/>
      <c r="O211" s="324"/>
      <c r="P211" s="324"/>
      <c r="Q211" s="324"/>
      <c r="R211" s="324"/>
      <c r="S211" s="324"/>
    </row>
    <row r="212" spans="1:19" ht="88.5" hidden="1" customHeight="1" x14ac:dyDescent="0.2">
      <c r="A212" s="324"/>
      <c r="B212" s="332"/>
      <c r="C212" s="332"/>
      <c r="D212" s="332"/>
      <c r="E212" s="332"/>
      <c r="F212" s="332"/>
      <c r="G212" s="52">
        <f>'01-Mapa de riesgo-UO'!I213</f>
        <v>0</v>
      </c>
      <c r="H212" s="332"/>
      <c r="I212" s="385"/>
      <c r="J212" s="204" t="str">
        <f>'01-Mapa de riesgo-UO'!AW213</f>
        <v>ASUMIR</v>
      </c>
      <c r="K212" s="332"/>
      <c r="L212" s="324"/>
      <c r="M212" s="324"/>
      <c r="N212" s="324"/>
      <c r="O212" s="324"/>
      <c r="P212" s="324"/>
      <c r="Q212" s="324"/>
      <c r="R212" s="324"/>
      <c r="S212" s="324"/>
    </row>
    <row r="213" spans="1:19" ht="88.5" hidden="1" customHeight="1" x14ac:dyDescent="0.2">
      <c r="A213" s="324"/>
      <c r="B213" s="332"/>
      <c r="C213" s="332"/>
      <c r="D213" s="332"/>
      <c r="E213" s="332"/>
      <c r="F213" s="332"/>
      <c r="G213" s="52">
        <f>'01-Mapa de riesgo-UO'!I214</f>
        <v>0</v>
      </c>
      <c r="H213" s="332"/>
      <c r="I213" s="385"/>
      <c r="J213" s="204" t="str">
        <f>'01-Mapa de riesgo-UO'!AW214</f>
        <v>ASUMIR</v>
      </c>
      <c r="K213" s="332"/>
      <c r="L213" s="324"/>
      <c r="M213" s="324"/>
      <c r="N213" s="324"/>
      <c r="O213" s="324"/>
      <c r="P213" s="324"/>
      <c r="Q213" s="324"/>
      <c r="R213" s="324"/>
      <c r="S213" s="324"/>
    </row>
    <row r="214" spans="1:19" ht="88.5" customHeight="1" x14ac:dyDescent="0.2">
      <c r="A214" s="324">
        <v>69</v>
      </c>
      <c r="B214" s="332" t="str">
        <f>'01-Mapa de riesgo-UO'!D215</f>
        <v>EXTENSIÓN_PROYECCIÓN_SOCIAL</v>
      </c>
      <c r="C214" s="332" t="str">
        <f>+'01-Mapa de riesgo-UO'!F215</f>
        <v>NO</v>
      </c>
      <c r="D214" s="332" t="str">
        <f>'01-Mapa de riesgo-UO'!J215</f>
        <v>Corrupción</v>
      </c>
      <c r="E214" s="332" t="str">
        <f>'01-Mapa de riesgo-UO'!K215</f>
        <v>Pérdida de la imparcialidad
(4.1.3)</v>
      </c>
      <c r="F214" s="332"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32" t="str">
        <f>'01-Mapa de riesgo-UO'!M215</f>
        <v>Pérdida de credibilidad en el laboratorio
Pérdida de la confianza en el funcionario.
Iniciación de un proceso disciplinario</v>
      </c>
      <c r="I214" s="385" t="str">
        <f>'01-Mapa de riesgo-UO'!AT215</f>
        <v>LEVE</v>
      </c>
      <c r="J214" s="204" t="str">
        <f>'01-Mapa de riesgo-UO'!AW215</f>
        <v>ASUMIR</v>
      </c>
      <c r="K214" s="332" t="str">
        <f t="shared" si="21"/>
        <v>NO</v>
      </c>
      <c r="L214" s="324"/>
      <c r="M214" s="324"/>
      <c r="N214" s="324"/>
      <c r="O214" s="324"/>
      <c r="P214" s="324"/>
      <c r="Q214" s="324"/>
      <c r="R214" s="324"/>
      <c r="S214" s="324"/>
    </row>
    <row r="215" spans="1:19" ht="88.5" hidden="1" customHeight="1" x14ac:dyDescent="0.2">
      <c r="A215" s="324"/>
      <c r="B215" s="332"/>
      <c r="C215" s="332"/>
      <c r="D215" s="332"/>
      <c r="E215" s="332"/>
      <c r="F215" s="332"/>
      <c r="G215" s="52" t="str">
        <f>'01-Mapa de riesgo-UO'!I216</f>
        <v xml:space="preserve">Orden de un superior sobre el resultado del ensayo </v>
      </c>
      <c r="H215" s="332"/>
      <c r="I215" s="385"/>
      <c r="J215" s="204" t="str">
        <f>'01-Mapa de riesgo-UO'!AW216</f>
        <v>ASUMIR</v>
      </c>
      <c r="K215" s="332"/>
      <c r="L215" s="324"/>
      <c r="M215" s="324"/>
      <c r="N215" s="324"/>
      <c r="O215" s="324"/>
      <c r="P215" s="324"/>
      <c r="Q215" s="324"/>
      <c r="R215" s="324"/>
      <c r="S215" s="324"/>
    </row>
    <row r="216" spans="1:19" ht="88.5" hidden="1" customHeight="1" x14ac:dyDescent="0.2">
      <c r="A216" s="324"/>
      <c r="B216" s="332"/>
      <c r="C216" s="332"/>
      <c r="D216" s="332"/>
      <c r="E216" s="332"/>
      <c r="F216" s="332"/>
      <c r="G216" s="52" t="str">
        <f>'01-Mapa de riesgo-UO'!I217</f>
        <v>Interés economico de otra dependencia de la universidad .</v>
      </c>
      <c r="H216" s="332"/>
      <c r="I216" s="385"/>
      <c r="J216" s="204" t="str">
        <f>'01-Mapa de riesgo-UO'!AW217</f>
        <v>ASUMIR</v>
      </c>
      <c r="K216" s="332"/>
      <c r="L216" s="324"/>
      <c r="M216" s="324"/>
      <c r="N216" s="324"/>
      <c r="O216" s="324"/>
      <c r="P216" s="324"/>
      <c r="Q216" s="324"/>
      <c r="R216" s="324"/>
      <c r="S216" s="324"/>
    </row>
    <row r="217" spans="1:19" ht="88.5" customHeight="1" x14ac:dyDescent="0.2">
      <c r="A217" s="324">
        <v>70</v>
      </c>
      <c r="B217" s="332" t="str">
        <f>'01-Mapa de riesgo-UO'!D218</f>
        <v>EXTENSIÓN_PROYECCIÓN_SOCIAL</v>
      </c>
      <c r="C217" s="332" t="str">
        <f>+'01-Mapa de riesgo-UO'!F218</f>
        <v>NO</v>
      </c>
      <c r="D217" s="332" t="str">
        <f>'01-Mapa de riesgo-UO'!J218</f>
        <v>Operacional</v>
      </c>
      <c r="E217" s="332" t="str">
        <f>'01-Mapa de riesgo-UO'!K218</f>
        <v>Pérdida de la validez de los resultados del laboratorio debido a instalaciones y condiciones ambientales
(6.3)</v>
      </c>
      <c r="F217" s="332" t="str">
        <f>'01-Mapa de riesgo-UO'!L218</f>
        <v>Tener condiciones ambientales e instalaciones inadecuadas, puede afectar la validez de los resultados</v>
      </c>
      <c r="G217" s="52" t="str">
        <f>'01-Mapa de riesgo-UO'!I218</f>
        <v>Condiciones ambientales e instalaciones inadecuadas para los ensayos</v>
      </c>
      <c r="H217" s="332" t="str">
        <f>'01-Mapa de riesgo-UO'!M218</f>
        <v>Afectación del equipamiento del laboratorio
Obtención de resultados con variabilidad debido a las condiciones ambientales</v>
      </c>
      <c r="I217" s="385" t="str">
        <f>'01-Mapa de riesgo-UO'!AT218</f>
        <v>LEVE</v>
      </c>
      <c r="J217" s="204" t="str">
        <f>'01-Mapa de riesgo-UO'!AW218</f>
        <v>ASUMIR</v>
      </c>
      <c r="K217" s="332" t="str">
        <f t="shared" si="21"/>
        <v>NO</v>
      </c>
      <c r="L217" s="324"/>
      <c r="M217" s="324"/>
      <c r="N217" s="324"/>
      <c r="O217" s="324"/>
      <c r="P217" s="324"/>
      <c r="Q217" s="324"/>
      <c r="R217" s="324"/>
      <c r="S217" s="324"/>
    </row>
    <row r="218" spans="1:19" ht="88.5" hidden="1" customHeight="1" x14ac:dyDescent="0.2">
      <c r="A218" s="324"/>
      <c r="B218" s="332"/>
      <c r="C218" s="332"/>
      <c r="D218" s="332"/>
      <c r="E218" s="332"/>
      <c r="F218" s="332"/>
      <c r="G218" s="52">
        <f>'01-Mapa de riesgo-UO'!I219</f>
        <v>0</v>
      </c>
      <c r="H218" s="332"/>
      <c r="I218" s="385"/>
      <c r="J218" s="204" t="str">
        <f>'01-Mapa de riesgo-UO'!AW219</f>
        <v>ASUMIR</v>
      </c>
      <c r="K218" s="332"/>
      <c r="L218" s="324"/>
      <c r="M218" s="324"/>
      <c r="N218" s="324"/>
      <c r="O218" s="324"/>
      <c r="P218" s="324"/>
      <c r="Q218" s="324"/>
      <c r="R218" s="324"/>
      <c r="S218" s="324"/>
    </row>
    <row r="219" spans="1:19" ht="88.5" hidden="1" customHeight="1" x14ac:dyDescent="0.2">
      <c r="A219" s="324"/>
      <c r="B219" s="332"/>
      <c r="C219" s="332"/>
      <c r="D219" s="332"/>
      <c r="E219" s="332"/>
      <c r="F219" s="332"/>
      <c r="G219" s="52">
        <f>'01-Mapa de riesgo-UO'!I220</f>
        <v>0</v>
      </c>
      <c r="H219" s="332"/>
      <c r="I219" s="385"/>
      <c r="J219" s="204" t="str">
        <f>'01-Mapa de riesgo-UO'!AW220</f>
        <v>ASUMIR</v>
      </c>
      <c r="K219" s="332"/>
      <c r="L219" s="324"/>
      <c r="M219" s="324"/>
      <c r="N219" s="324"/>
      <c r="O219" s="324"/>
      <c r="P219" s="324"/>
      <c r="Q219" s="324"/>
      <c r="R219" s="324"/>
      <c r="S219" s="324"/>
    </row>
    <row r="220" spans="1:19" ht="88.5" customHeight="1" x14ac:dyDescent="0.2">
      <c r="A220" s="324">
        <v>71</v>
      </c>
      <c r="B220" s="332" t="str">
        <f>'01-Mapa de riesgo-UO'!D221</f>
        <v>EXTENSIÓN_PROYECCIÓN_SOCIAL</v>
      </c>
      <c r="C220" s="332" t="str">
        <f>+'01-Mapa de riesgo-UO'!F221</f>
        <v>NO</v>
      </c>
      <c r="D220" s="332" t="str">
        <f>'01-Mapa de riesgo-UO'!J221</f>
        <v>Operacional</v>
      </c>
      <c r="E220" s="332" t="str">
        <f>'01-Mapa de riesgo-UO'!K221</f>
        <v>Pérdida de la validez de los resultados del laboratorio Equipamiento
(6.4.6)</v>
      </c>
      <c r="F220" s="332"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32" t="str">
        <f>'01-Mapa de riesgo-UO'!M221</f>
        <v>Obtenicón de resultados inválidos</v>
      </c>
      <c r="I220" s="385" t="str">
        <f>'01-Mapa de riesgo-UO'!AT221</f>
        <v>LEVE</v>
      </c>
      <c r="J220" s="204" t="str">
        <f>'01-Mapa de riesgo-UO'!AW221</f>
        <v>ASUMIR</v>
      </c>
      <c r="K220" s="332" t="str">
        <f t="shared" si="21"/>
        <v>NO</v>
      </c>
      <c r="L220" s="324"/>
      <c r="M220" s="324"/>
      <c r="N220" s="324"/>
      <c r="O220" s="324"/>
      <c r="P220" s="324"/>
      <c r="Q220" s="324"/>
      <c r="R220" s="324"/>
      <c r="S220" s="324"/>
    </row>
    <row r="221" spans="1:19" ht="88.5" hidden="1" customHeight="1" x14ac:dyDescent="0.2">
      <c r="A221" s="324"/>
      <c r="B221" s="332"/>
      <c r="C221" s="332"/>
      <c r="D221" s="332"/>
      <c r="E221" s="332"/>
      <c r="F221" s="332"/>
      <c r="G221" s="52">
        <f>'01-Mapa de riesgo-UO'!I222</f>
        <v>0</v>
      </c>
      <c r="H221" s="332"/>
      <c r="I221" s="385"/>
      <c r="J221" s="204" t="str">
        <f>'01-Mapa de riesgo-UO'!AW222</f>
        <v>ASUMIR</v>
      </c>
      <c r="K221" s="332"/>
      <c r="L221" s="324"/>
      <c r="M221" s="324"/>
      <c r="N221" s="324"/>
      <c r="O221" s="324"/>
      <c r="P221" s="324"/>
      <c r="Q221" s="324"/>
      <c r="R221" s="324"/>
      <c r="S221" s="324"/>
    </row>
    <row r="222" spans="1:19" ht="88.5" hidden="1" customHeight="1" x14ac:dyDescent="0.2">
      <c r="A222" s="324"/>
      <c r="B222" s="332"/>
      <c r="C222" s="332"/>
      <c r="D222" s="332"/>
      <c r="E222" s="332"/>
      <c r="F222" s="332"/>
      <c r="G222" s="52">
        <f>'01-Mapa de riesgo-UO'!I223</f>
        <v>0</v>
      </c>
      <c r="H222" s="332"/>
      <c r="I222" s="385"/>
      <c r="J222" s="204" t="str">
        <f>'01-Mapa de riesgo-UO'!AW223</f>
        <v>ASUMIR</v>
      </c>
      <c r="K222" s="332"/>
      <c r="L222" s="324"/>
      <c r="M222" s="324"/>
      <c r="N222" s="324"/>
      <c r="O222" s="324"/>
      <c r="P222" s="324"/>
      <c r="Q222" s="324"/>
      <c r="R222" s="324"/>
      <c r="S222" s="324"/>
    </row>
    <row r="223" spans="1:19" ht="88.5" customHeight="1" x14ac:dyDescent="0.2">
      <c r="A223" s="324">
        <v>72</v>
      </c>
      <c r="B223" s="332" t="str">
        <f>'01-Mapa de riesgo-UO'!D224</f>
        <v>EXTENSIÓN_PROYECCIÓN_SOCIAL</v>
      </c>
      <c r="C223" s="332" t="str">
        <f>+'01-Mapa de riesgo-UO'!F224</f>
        <v>NO</v>
      </c>
      <c r="D223" s="332" t="str">
        <f>'01-Mapa de riesgo-UO'!J224</f>
        <v>Operacional</v>
      </c>
      <c r="E223" s="332" t="str">
        <f>'01-Mapa de riesgo-UO'!K224</f>
        <v>Pérdida de la validez de los resultados del laboratorio Equipamiento
(6.4.3)</v>
      </c>
      <c r="F223" s="332"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32" t="str">
        <f>'01-Mapa de riesgo-UO'!M224</f>
        <v>Pérdida de la trazabilidad en las mediciones</v>
      </c>
      <c r="I223" s="385" t="str">
        <f>'01-Mapa de riesgo-UO'!AT224</f>
        <v>LEVE</v>
      </c>
      <c r="J223" s="204" t="str">
        <f>'01-Mapa de riesgo-UO'!AW224</f>
        <v>ASUMIR</v>
      </c>
      <c r="K223" s="332" t="str">
        <f t="shared" si="21"/>
        <v>NO</v>
      </c>
      <c r="L223" s="324"/>
      <c r="M223" s="324"/>
      <c r="N223" s="324"/>
      <c r="O223" s="324"/>
      <c r="P223" s="324"/>
      <c r="Q223" s="324"/>
      <c r="R223" s="324"/>
      <c r="S223" s="324"/>
    </row>
    <row r="224" spans="1:19" ht="88.5" hidden="1" customHeight="1" x14ac:dyDescent="0.2">
      <c r="A224" s="324"/>
      <c r="B224" s="332"/>
      <c r="C224" s="332"/>
      <c r="D224" s="332"/>
      <c r="E224" s="332"/>
      <c r="F224" s="332"/>
      <c r="G224" s="52">
        <f>'01-Mapa de riesgo-UO'!I225</f>
        <v>0</v>
      </c>
      <c r="H224" s="332"/>
      <c r="I224" s="385"/>
      <c r="J224" s="204" t="str">
        <f>'01-Mapa de riesgo-UO'!AW225</f>
        <v>ASUMIR</v>
      </c>
      <c r="K224" s="332"/>
      <c r="L224" s="324"/>
      <c r="M224" s="324"/>
      <c r="N224" s="324"/>
      <c r="O224" s="324"/>
      <c r="P224" s="324"/>
      <c r="Q224" s="324"/>
      <c r="R224" s="324"/>
      <c r="S224" s="324"/>
    </row>
    <row r="225" spans="1:19" ht="88.5" hidden="1" customHeight="1" x14ac:dyDescent="0.2">
      <c r="A225" s="324"/>
      <c r="B225" s="332"/>
      <c r="C225" s="332"/>
      <c r="D225" s="332"/>
      <c r="E225" s="332"/>
      <c r="F225" s="332"/>
      <c r="G225" s="52">
        <f>'01-Mapa de riesgo-UO'!I226</f>
        <v>0</v>
      </c>
      <c r="H225" s="332"/>
      <c r="I225" s="385"/>
      <c r="J225" s="204" t="str">
        <f>'01-Mapa de riesgo-UO'!AW226</f>
        <v>ASUMIR</v>
      </c>
      <c r="K225" s="332"/>
      <c r="L225" s="324"/>
      <c r="M225" s="324"/>
      <c r="N225" s="324"/>
      <c r="O225" s="324"/>
      <c r="P225" s="324"/>
      <c r="Q225" s="324"/>
      <c r="R225" s="324"/>
      <c r="S225" s="324"/>
    </row>
    <row r="226" spans="1:19" ht="88.5" customHeight="1" x14ac:dyDescent="0.2">
      <c r="A226" s="324">
        <v>73</v>
      </c>
      <c r="B226" s="332" t="str">
        <f>'01-Mapa de riesgo-UO'!D227</f>
        <v>EXTENSIÓN_PROYECCIÓN_SOCIAL</v>
      </c>
      <c r="C226" s="332" t="str">
        <f>+'01-Mapa de riesgo-UO'!F227</f>
        <v>NO</v>
      </c>
      <c r="D226" s="332" t="str">
        <f>'01-Mapa de riesgo-UO'!J227</f>
        <v>Cumplimiento</v>
      </c>
      <c r="E226" s="332" t="str">
        <f>'01-Mapa de riesgo-UO'!K227</f>
        <v>Emisión de una Declaración de Conformidad errada
(7.8.6)</v>
      </c>
      <c r="F226" s="332"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32" t="str">
        <f>'01-Mapa de riesgo-UO'!M227</f>
        <v>Desviaciones en los procesos operativos del cliente</v>
      </c>
      <c r="I226" s="385" t="str">
        <f>'01-Mapa de riesgo-UO'!AT227</f>
        <v>LEVE</v>
      </c>
      <c r="J226" s="204" t="str">
        <f>'01-Mapa de riesgo-UO'!AW227</f>
        <v>ASUMIR</v>
      </c>
      <c r="K226" s="332" t="str">
        <f t="shared" si="21"/>
        <v>NO</v>
      </c>
      <c r="L226" s="324"/>
      <c r="M226" s="324"/>
      <c r="N226" s="324"/>
      <c r="O226" s="324"/>
      <c r="P226" s="324"/>
      <c r="Q226" s="324"/>
      <c r="R226" s="324"/>
      <c r="S226" s="324"/>
    </row>
    <row r="227" spans="1:19" ht="88.5" hidden="1" customHeight="1" x14ac:dyDescent="0.2">
      <c r="A227" s="324"/>
      <c r="B227" s="332"/>
      <c r="C227" s="332"/>
      <c r="D227" s="332"/>
      <c r="E227" s="332"/>
      <c r="F227" s="332"/>
      <c r="G227" s="52" t="str">
        <f>'01-Mapa de riesgo-UO'!I228</f>
        <v>Inadecuada estimación de la incertidumbre  basada en los principios técnicos de uso del equipamiento y mediciones del laboratorio</v>
      </c>
      <c r="H227" s="332"/>
      <c r="I227" s="385"/>
      <c r="J227" s="204" t="str">
        <f>'01-Mapa de riesgo-UO'!AW228</f>
        <v>ASUMIR</v>
      </c>
      <c r="K227" s="332"/>
      <c r="L227" s="324"/>
      <c r="M227" s="324"/>
      <c r="N227" s="324"/>
      <c r="O227" s="324"/>
      <c r="P227" s="324"/>
      <c r="Q227" s="324"/>
      <c r="R227" s="324"/>
      <c r="S227" s="324"/>
    </row>
    <row r="228" spans="1:19" ht="88.5" hidden="1" customHeight="1" x14ac:dyDescent="0.2">
      <c r="A228" s="324"/>
      <c r="B228" s="332"/>
      <c r="C228" s="332"/>
      <c r="D228" s="332"/>
      <c r="E228" s="332"/>
      <c r="F228" s="332"/>
      <c r="G228" s="52">
        <f>'01-Mapa de riesgo-UO'!I229</f>
        <v>0</v>
      </c>
      <c r="H228" s="332"/>
      <c r="I228" s="385"/>
      <c r="J228" s="204" t="str">
        <f>'01-Mapa de riesgo-UO'!AW229</f>
        <v>ASUMIR</v>
      </c>
      <c r="K228" s="332"/>
      <c r="L228" s="324"/>
      <c r="M228" s="324"/>
      <c r="N228" s="324"/>
      <c r="O228" s="324"/>
      <c r="P228" s="324"/>
      <c r="Q228" s="324"/>
      <c r="R228" s="324"/>
      <c r="S228" s="324"/>
    </row>
    <row r="229" spans="1:19" ht="88.5" customHeight="1" x14ac:dyDescent="0.2">
      <c r="A229" s="324">
        <v>74</v>
      </c>
      <c r="B229" s="332" t="str">
        <f>'01-Mapa de riesgo-UO'!D230</f>
        <v>EXTENSIÓN_PROYECCIÓN_SOCIAL</v>
      </c>
      <c r="C229" s="332" t="str">
        <f>+'01-Mapa de riesgo-UO'!F230</f>
        <v>NO</v>
      </c>
      <c r="D229" s="332" t="str">
        <f>'01-Mapa de riesgo-UO'!J230</f>
        <v>Cumplimiento</v>
      </c>
      <c r="E229" s="332" t="str">
        <f>'01-Mapa de riesgo-UO'!K230</f>
        <v>Pérdida de la validez de los resultados (Selección, verificación y validación de métodos)
(7.2)</v>
      </c>
      <c r="F229" s="332" t="str">
        <f>'01-Mapa de riesgo-UO'!L230</f>
        <v>No cumplir con las especificaciones y requistos del método de ensayo</v>
      </c>
      <c r="G229" s="52" t="str">
        <f>'01-Mapa de riesgo-UO'!I230</f>
        <v>No cumplir con las características de desempeño de los métodos verificados por el laboratorio para su uso previsto</v>
      </c>
      <c r="H229" s="332" t="str">
        <f>'01-Mapa de riesgo-UO'!M230</f>
        <v>Pérdida de la capacidad analítica del laboratorio</v>
      </c>
      <c r="I229" s="385" t="str">
        <f>'01-Mapa de riesgo-UO'!AT230</f>
        <v>LEVE</v>
      </c>
      <c r="J229" s="204" t="str">
        <f>'01-Mapa de riesgo-UO'!AW230</f>
        <v>ASUMIR</v>
      </c>
      <c r="K229" s="332" t="str">
        <f t="shared" si="21"/>
        <v>NO</v>
      </c>
      <c r="L229" s="324"/>
      <c r="M229" s="324"/>
      <c r="N229" s="324"/>
      <c r="O229" s="324"/>
      <c r="P229" s="324"/>
      <c r="Q229" s="324"/>
      <c r="R229" s="324"/>
      <c r="S229" s="324"/>
    </row>
    <row r="230" spans="1:19" ht="88.5" hidden="1" customHeight="1" x14ac:dyDescent="0.2">
      <c r="A230" s="324"/>
      <c r="B230" s="332"/>
      <c r="C230" s="332"/>
      <c r="D230" s="332"/>
      <c r="E230" s="332"/>
      <c r="F230" s="332"/>
      <c r="G230" s="52">
        <f>'01-Mapa de riesgo-UO'!I231</f>
        <v>0</v>
      </c>
      <c r="H230" s="332"/>
      <c r="I230" s="385"/>
      <c r="J230" s="204" t="str">
        <f>'01-Mapa de riesgo-UO'!AW231</f>
        <v>ASUMIR</v>
      </c>
      <c r="K230" s="332"/>
      <c r="L230" s="324"/>
      <c r="M230" s="324"/>
      <c r="N230" s="324"/>
      <c r="O230" s="324"/>
      <c r="P230" s="324"/>
      <c r="Q230" s="324"/>
      <c r="R230" s="324"/>
      <c r="S230" s="324"/>
    </row>
    <row r="231" spans="1:19" ht="88.5" hidden="1" customHeight="1" x14ac:dyDescent="0.2">
      <c r="A231" s="324"/>
      <c r="B231" s="332"/>
      <c r="C231" s="332"/>
      <c r="D231" s="332"/>
      <c r="E231" s="332"/>
      <c r="F231" s="332"/>
      <c r="G231" s="52">
        <f>'01-Mapa de riesgo-UO'!I232</f>
        <v>0</v>
      </c>
      <c r="H231" s="332"/>
      <c r="I231" s="385"/>
      <c r="J231" s="204" t="str">
        <f>'01-Mapa de riesgo-UO'!AW232</f>
        <v>ASUMIR</v>
      </c>
      <c r="K231" s="332"/>
      <c r="L231" s="324"/>
      <c r="M231" s="324"/>
      <c r="N231" s="324"/>
      <c r="O231" s="324"/>
      <c r="P231" s="324"/>
      <c r="Q231" s="324"/>
      <c r="R231" s="324"/>
      <c r="S231" s="324"/>
    </row>
    <row r="232" spans="1:19" ht="88.5" customHeight="1" x14ac:dyDescent="0.2">
      <c r="A232" s="324">
        <v>75</v>
      </c>
      <c r="B232" s="332" t="str">
        <f>'01-Mapa de riesgo-UO'!D233</f>
        <v>EXTENSIÓN_PROYECCIÓN_SOCIAL</v>
      </c>
      <c r="C232" s="332" t="str">
        <f>+'01-Mapa de riesgo-UO'!F233</f>
        <v>NO</v>
      </c>
      <c r="D232" s="332" t="str">
        <f>'01-Mapa de riesgo-UO'!J233</f>
        <v>Cumplimiento</v>
      </c>
      <c r="E232" s="332" t="str">
        <f>'01-Mapa de riesgo-UO'!K233</f>
        <v>Pérdida de la validez de los resultados (Aseguramiento de la validez de los resultados)
(7.7)</v>
      </c>
      <c r="F232" s="332"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32" t="str">
        <f>'01-Mapa de riesgo-UO'!M233</f>
        <v>Pérdida del control analítico del laboratorio</v>
      </c>
      <c r="I232" s="385" t="str">
        <f>'01-Mapa de riesgo-UO'!AT233</f>
        <v>LEVE</v>
      </c>
      <c r="J232" s="204" t="str">
        <f>'01-Mapa de riesgo-UO'!AW233</f>
        <v>ASUMIR</v>
      </c>
      <c r="K232" s="332" t="str">
        <f t="shared" si="21"/>
        <v>NO</v>
      </c>
      <c r="L232" s="324"/>
      <c r="M232" s="324"/>
      <c r="N232" s="324"/>
      <c r="O232" s="324"/>
      <c r="P232" s="324"/>
      <c r="Q232" s="324"/>
      <c r="R232" s="324"/>
      <c r="S232" s="324"/>
    </row>
    <row r="233" spans="1:19" ht="88.5" hidden="1" customHeight="1" x14ac:dyDescent="0.2">
      <c r="A233" s="324"/>
      <c r="B233" s="332"/>
      <c r="C233" s="332"/>
      <c r="D233" s="332"/>
      <c r="E233" s="332"/>
      <c r="F233" s="332"/>
      <c r="G233" s="52">
        <f>'01-Mapa de riesgo-UO'!I234</f>
        <v>0</v>
      </c>
      <c r="H233" s="332"/>
      <c r="I233" s="385"/>
      <c r="J233" s="204" t="str">
        <f>'01-Mapa de riesgo-UO'!AW234</f>
        <v>ASUMIR</v>
      </c>
      <c r="K233" s="332"/>
      <c r="L233" s="324"/>
      <c r="M233" s="324"/>
      <c r="N233" s="324"/>
      <c r="O233" s="324"/>
      <c r="P233" s="324"/>
      <c r="Q233" s="324"/>
      <c r="R233" s="324"/>
      <c r="S233" s="324"/>
    </row>
    <row r="234" spans="1:19" ht="88.5" hidden="1" customHeight="1" x14ac:dyDescent="0.2">
      <c r="A234" s="324"/>
      <c r="B234" s="332"/>
      <c r="C234" s="332"/>
      <c r="D234" s="332"/>
      <c r="E234" s="332"/>
      <c r="F234" s="332"/>
      <c r="G234" s="52">
        <f>'01-Mapa de riesgo-UO'!I235</f>
        <v>0</v>
      </c>
      <c r="H234" s="332"/>
      <c r="I234" s="385"/>
      <c r="J234" s="204" t="str">
        <f>'01-Mapa de riesgo-UO'!AW235</f>
        <v>ASUMIR</v>
      </c>
      <c r="K234" s="332"/>
      <c r="L234" s="324"/>
      <c r="M234" s="324"/>
      <c r="N234" s="324"/>
      <c r="O234" s="324"/>
      <c r="P234" s="324"/>
      <c r="Q234" s="324"/>
      <c r="R234" s="324"/>
      <c r="S234" s="324"/>
    </row>
    <row r="235" spans="1:19" ht="88.5" customHeight="1" x14ac:dyDescent="0.2">
      <c r="A235" s="324">
        <v>76</v>
      </c>
      <c r="B235" s="332" t="str">
        <f>'01-Mapa de riesgo-UO'!D236</f>
        <v>EXTENSIÓN_PROYECCIÓN_SOCIAL</v>
      </c>
      <c r="C235" s="332" t="str">
        <f>+'01-Mapa de riesgo-UO'!F236</f>
        <v>NO</v>
      </c>
      <c r="D235" s="332" t="str">
        <f>'01-Mapa de riesgo-UO'!J236</f>
        <v>Cumplimiento</v>
      </c>
      <c r="E235" s="332" t="str">
        <f>'01-Mapa de riesgo-UO'!K236</f>
        <v>Incumplimiento a los requisitos relativos a la estructura
(5.4)</v>
      </c>
      <c r="F235" s="332"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32" t="str">
        <f>'01-Mapa de riesgo-UO'!M236</f>
        <v>Pérdida de  la credibilidad en el laboratorio
Pérdida de la condición de acreditación</v>
      </c>
      <c r="I235" s="385" t="str">
        <f>'01-Mapa de riesgo-UO'!AT236</f>
        <v>LEVE</v>
      </c>
      <c r="J235" s="204" t="str">
        <f>'01-Mapa de riesgo-UO'!AW236</f>
        <v>ASUMIR</v>
      </c>
      <c r="K235" s="332" t="str">
        <f t="shared" si="21"/>
        <v>NO</v>
      </c>
      <c r="L235" s="324"/>
      <c r="M235" s="324"/>
      <c r="N235" s="324"/>
      <c r="O235" s="324"/>
      <c r="P235" s="324"/>
      <c r="Q235" s="324"/>
      <c r="R235" s="324"/>
      <c r="S235" s="324"/>
    </row>
    <row r="236" spans="1:19" ht="88.5" hidden="1" customHeight="1" x14ac:dyDescent="0.2">
      <c r="A236" s="324"/>
      <c r="B236" s="332"/>
      <c r="C236" s="332"/>
      <c r="D236" s="332"/>
      <c r="E236" s="332"/>
      <c r="F236" s="332"/>
      <c r="G236" s="52">
        <f>'01-Mapa de riesgo-UO'!I237</f>
        <v>0</v>
      </c>
      <c r="H236" s="332"/>
      <c r="I236" s="385"/>
      <c r="J236" s="204" t="str">
        <f>'01-Mapa de riesgo-UO'!AW237</f>
        <v>ASUMIR</v>
      </c>
      <c r="K236" s="332"/>
      <c r="L236" s="324"/>
      <c r="M236" s="324"/>
      <c r="N236" s="324"/>
      <c r="O236" s="324"/>
      <c r="P236" s="324"/>
      <c r="Q236" s="324"/>
      <c r="R236" s="324"/>
      <c r="S236" s="324"/>
    </row>
    <row r="237" spans="1:19" ht="88.5" hidden="1" customHeight="1" x14ac:dyDescent="0.2">
      <c r="A237" s="324"/>
      <c r="B237" s="332"/>
      <c r="C237" s="332"/>
      <c r="D237" s="332"/>
      <c r="E237" s="332"/>
      <c r="F237" s="332"/>
      <c r="G237" s="52">
        <f>'01-Mapa de riesgo-UO'!I238</f>
        <v>0</v>
      </c>
      <c r="H237" s="332"/>
      <c r="I237" s="385"/>
      <c r="J237" s="204" t="str">
        <f>'01-Mapa de riesgo-UO'!AW238</f>
        <v>ASUMIR</v>
      </c>
      <c r="K237" s="332"/>
      <c r="L237" s="324"/>
      <c r="M237" s="324"/>
      <c r="N237" s="324"/>
      <c r="O237" s="324"/>
      <c r="P237" s="324"/>
      <c r="Q237" s="324"/>
      <c r="R237" s="324"/>
      <c r="S237" s="324"/>
    </row>
    <row r="238" spans="1:19" ht="88.5" customHeight="1" x14ac:dyDescent="0.2">
      <c r="A238" s="324">
        <v>77</v>
      </c>
      <c r="B238" s="332" t="str">
        <f>'01-Mapa de riesgo-UO'!D239</f>
        <v>EXTENSIÓN_PROYECCIÓN_SOCIAL</v>
      </c>
      <c r="C238" s="332" t="str">
        <f>+'01-Mapa de riesgo-UO'!F239</f>
        <v>NO</v>
      </c>
      <c r="D238" s="332" t="str">
        <f>'01-Mapa de riesgo-UO'!J239</f>
        <v>Corrupción</v>
      </c>
      <c r="E238" s="332" t="str">
        <f>'01-Mapa de riesgo-UO'!K239</f>
        <v>Perdida de la imparcialidad 
(4.1.3)</v>
      </c>
      <c r="F238" s="332"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32" t="str">
        <f>'01-Mapa de riesgo-UO'!M239</f>
        <v>Pérdida de  credibilidad en el laboratorio
Pérdida de la confianza en el funcionario.
Iniciación de un proceso disciplinario</v>
      </c>
      <c r="I238" s="385" t="str">
        <f>'01-Mapa de riesgo-UO'!AT239</f>
        <v>LEVE</v>
      </c>
      <c r="J238" s="204" t="str">
        <f>'01-Mapa de riesgo-UO'!AW239</f>
        <v>ASUMIR</v>
      </c>
      <c r="K238" s="332" t="str">
        <f t="shared" si="21"/>
        <v>NO</v>
      </c>
      <c r="L238" s="324"/>
      <c r="M238" s="324"/>
      <c r="N238" s="324"/>
      <c r="O238" s="324"/>
      <c r="P238" s="324"/>
      <c r="Q238" s="324"/>
      <c r="R238" s="324"/>
      <c r="S238" s="324"/>
    </row>
    <row r="239" spans="1:19" ht="88.5" hidden="1" customHeight="1" x14ac:dyDescent="0.2">
      <c r="A239" s="324"/>
      <c r="B239" s="332"/>
      <c r="C239" s="332"/>
      <c r="D239" s="332"/>
      <c r="E239" s="332"/>
      <c r="F239" s="332"/>
      <c r="G239" s="52">
        <f>'01-Mapa de riesgo-UO'!I240</f>
        <v>0</v>
      </c>
      <c r="H239" s="332"/>
      <c r="I239" s="385"/>
      <c r="J239" s="204" t="str">
        <f>'01-Mapa de riesgo-UO'!AW240</f>
        <v>ASUMIR</v>
      </c>
      <c r="K239" s="332"/>
      <c r="L239" s="324"/>
      <c r="M239" s="324"/>
      <c r="N239" s="324"/>
      <c r="O239" s="324"/>
      <c r="P239" s="324"/>
      <c r="Q239" s="324"/>
      <c r="R239" s="324"/>
      <c r="S239" s="324"/>
    </row>
    <row r="240" spans="1:19" ht="88.5" hidden="1" customHeight="1" x14ac:dyDescent="0.2">
      <c r="A240" s="324"/>
      <c r="B240" s="332"/>
      <c r="C240" s="332"/>
      <c r="D240" s="332"/>
      <c r="E240" s="332"/>
      <c r="F240" s="332"/>
      <c r="G240" s="52">
        <f>'01-Mapa de riesgo-UO'!I241</f>
        <v>0</v>
      </c>
      <c r="H240" s="332"/>
      <c r="I240" s="385"/>
      <c r="J240" s="204" t="str">
        <f>'01-Mapa de riesgo-UO'!AW241</f>
        <v>ASUMIR</v>
      </c>
      <c r="K240" s="332"/>
      <c r="L240" s="324"/>
      <c r="M240" s="324"/>
      <c r="N240" s="324"/>
      <c r="O240" s="324"/>
      <c r="P240" s="324"/>
      <c r="Q240" s="324"/>
      <c r="R240" s="324"/>
      <c r="S240" s="324"/>
    </row>
    <row r="241" spans="1:19" ht="88.5" customHeight="1" x14ac:dyDescent="0.2">
      <c r="A241" s="324">
        <v>78</v>
      </c>
      <c r="B241" s="332" t="str">
        <f>'01-Mapa de riesgo-UO'!D242</f>
        <v>EXTENSIÓN_PROYECCIÓN_SOCIAL</v>
      </c>
      <c r="C241" s="332" t="str">
        <f>+'01-Mapa de riesgo-UO'!F242</f>
        <v>NO</v>
      </c>
      <c r="D241" s="332" t="str">
        <f>'01-Mapa de riesgo-UO'!J242</f>
        <v>Operacional</v>
      </c>
      <c r="E241" s="332" t="str">
        <f>'01-Mapa de riesgo-UO'!K242</f>
        <v>Pérdida de la validez de los resultados del laboratorio (6.3)</v>
      </c>
      <c r="F241" s="332"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32" t="str">
        <f>'01-Mapa de riesgo-UO'!M242</f>
        <v>Pérdida de  credibilidad en el laboratorio
Pérdida de la confianza en el laboratorio</v>
      </c>
      <c r="I241" s="385" t="str">
        <f>'01-Mapa de riesgo-UO'!AT242</f>
        <v>LEVE</v>
      </c>
      <c r="J241" s="204" t="str">
        <f>'01-Mapa de riesgo-UO'!AW242</f>
        <v>ASUMIR</v>
      </c>
      <c r="K241" s="332" t="str">
        <f t="shared" si="21"/>
        <v>NO</v>
      </c>
      <c r="L241" s="324"/>
      <c r="M241" s="324"/>
      <c r="N241" s="324"/>
      <c r="O241" s="324"/>
      <c r="P241" s="324"/>
      <c r="Q241" s="324"/>
      <c r="R241" s="324"/>
      <c r="S241" s="324"/>
    </row>
    <row r="242" spans="1:19" ht="88.5" hidden="1" customHeight="1" x14ac:dyDescent="0.2">
      <c r="A242" s="324"/>
      <c r="B242" s="332"/>
      <c r="C242" s="332"/>
      <c r="D242" s="332"/>
      <c r="E242" s="332"/>
      <c r="F242" s="332"/>
      <c r="G242" s="52">
        <f>'01-Mapa de riesgo-UO'!I243</f>
        <v>0</v>
      </c>
      <c r="H242" s="332"/>
      <c r="I242" s="385"/>
      <c r="J242" s="204" t="str">
        <f>'01-Mapa de riesgo-UO'!AW243</f>
        <v>ASUMIR</v>
      </c>
      <c r="K242" s="332"/>
      <c r="L242" s="324"/>
      <c r="M242" s="324"/>
      <c r="N242" s="324"/>
      <c r="O242" s="324"/>
      <c r="P242" s="324"/>
      <c r="Q242" s="324"/>
      <c r="R242" s="324"/>
      <c r="S242" s="324"/>
    </row>
    <row r="243" spans="1:19" ht="88.5" hidden="1" customHeight="1" x14ac:dyDescent="0.2">
      <c r="A243" s="324"/>
      <c r="B243" s="332"/>
      <c r="C243" s="332"/>
      <c r="D243" s="332"/>
      <c r="E243" s="332"/>
      <c r="F243" s="332"/>
      <c r="G243" s="52">
        <f>'01-Mapa de riesgo-UO'!I244</f>
        <v>0</v>
      </c>
      <c r="H243" s="332"/>
      <c r="I243" s="385"/>
      <c r="J243" s="204" t="str">
        <f>'01-Mapa de riesgo-UO'!AW244</f>
        <v>ASUMIR</v>
      </c>
      <c r="K243" s="332"/>
      <c r="L243" s="324"/>
      <c r="M243" s="324"/>
      <c r="N243" s="324"/>
      <c r="O243" s="324"/>
      <c r="P243" s="324"/>
      <c r="Q243" s="324"/>
      <c r="R243" s="324"/>
      <c r="S243" s="324"/>
    </row>
    <row r="244" spans="1:19" ht="88.5" customHeight="1" x14ac:dyDescent="0.2">
      <c r="A244" s="324">
        <v>79</v>
      </c>
      <c r="B244" s="332" t="str">
        <f>'01-Mapa de riesgo-UO'!D245</f>
        <v>EXTENSIÓN_PROYECCIÓN_SOCIAL</v>
      </c>
      <c r="C244" s="332" t="str">
        <f>+'01-Mapa de riesgo-UO'!F245</f>
        <v>NO</v>
      </c>
      <c r="D244" s="332" t="str">
        <f>'01-Mapa de riesgo-UO'!J245</f>
        <v>Operacional</v>
      </c>
      <c r="E244" s="332" t="str">
        <f>'01-Mapa de riesgo-UO'!K245</f>
        <v>Pérdida de la validez de los resultados del laboratorio (6.4.6)</v>
      </c>
      <c r="F244" s="332"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32" t="str">
        <f>'01-Mapa de riesgo-UO'!M245</f>
        <v>Pérdida de  credibilidad en el laboratorio
Pérdida de la confianza en el laboratorio</v>
      </c>
      <c r="I244" s="385" t="str">
        <f>'01-Mapa de riesgo-UO'!AT245</f>
        <v>LEVE</v>
      </c>
      <c r="J244" s="204" t="str">
        <f>'01-Mapa de riesgo-UO'!AW245</f>
        <v>ASUMIR</v>
      </c>
      <c r="K244" s="332" t="str">
        <f t="shared" si="21"/>
        <v>NO</v>
      </c>
      <c r="L244" s="324"/>
      <c r="M244" s="324"/>
      <c r="N244" s="324"/>
      <c r="O244" s="324"/>
      <c r="P244" s="324"/>
      <c r="Q244" s="324"/>
      <c r="R244" s="324"/>
      <c r="S244" s="324"/>
    </row>
    <row r="245" spans="1:19" ht="88.5" hidden="1" customHeight="1" x14ac:dyDescent="0.2">
      <c r="A245" s="324"/>
      <c r="B245" s="332"/>
      <c r="C245" s="332"/>
      <c r="D245" s="332"/>
      <c r="E245" s="332"/>
      <c r="F245" s="332"/>
      <c r="G245" s="52">
        <f>'01-Mapa de riesgo-UO'!I246</f>
        <v>0</v>
      </c>
      <c r="H245" s="332"/>
      <c r="I245" s="385"/>
      <c r="J245" s="204" t="str">
        <f>'01-Mapa de riesgo-UO'!AW246</f>
        <v>ASUMIR</v>
      </c>
      <c r="K245" s="332"/>
      <c r="L245" s="324"/>
      <c r="M245" s="324"/>
      <c r="N245" s="324"/>
      <c r="O245" s="324"/>
      <c r="P245" s="324"/>
      <c r="Q245" s="324"/>
      <c r="R245" s="324"/>
      <c r="S245" s="324"/>
    </row>
    <row r="246" spans="1:19" ht="88.5" hidden="1" customHeight="1" x14ac:dyDescent="0.2">
      <c r="A246" s="324"/>
      <c r="B246" s="332"/>
      <c r="C246" s="332"/>
      <c r="D246" s="332"/>
      <c r="E246" s="332"/>
      <c r="F246" s="332"/>
      <c r="G246" s="52">
        <f>'01-Mapa de riesgo-UO'!I247</f>
        <v>0</v>
      </c>
      <c r="H246" s="332"/>
      <c r="I246" s="385"/>
      <c r="J246" s="204" t="str">
        <f>'01-Mapa de riesgo-UO'!AW247</f>
        <v>ASUMIR</v>
      </c>
      <c r="K246" s="332"/>
      <c r="L246" s="324"/>
      <c r="M246" s="324"/>
      <c r="N246" s="324"/>
      <c r="O246" s="324"/>
      <c r="P246" s="324"/>
      <c r="Q246" s="324"/>
      <c r="R246" s="324"/>
      <c r="S246" s="324"/>
    </row>
    <row r="247" spans="1:19" ht="88.5" customHeight="1" x14ac:dyDescent="0.2">
      <c r="A247" s="324">
        <v>80</v>
      </c>
      <c r="B247" s="332" t="str">
        <f>'01-Mapa de riesgo-UO'!D248</f>
        <v>EXTENSIÓN_PROYECCIÓN_SOCIAL</v>
      </c>
      <c r="C247" s="332" t="str">
        <f>+'01-Mapa de riesgo-UO'!F248</f>
        <v>NO</v>
      </c>
      <c r="D247" s="332" t="str">
        <f>'01-Mapa de riesgo-UO'!J248</f>
        <v>Operacional</v>
      </c>
      <c r="E247" s="332" t="str">
        <f>'01-Mapa de riesgo-UO'!K248</f>
        <v>Perdida de la validez de los resultados del laboratorio (6.4.9)</v>
      </c>
      <c r="F247" s="332"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32" t="str">
        <f>'01-Mapa de riesgo-UO'!M248</f>
        <v>Pérdida de  credibilidad en el laboratorio
Pérdida de la confianza en el laboratorio</v>
      </c>
      <c r="I247" s="385" t="str">
        <f>'01-Mapa de riesgo-UO'!AT248</f>
        <v>LEVE</v>
      </c>
      <c r="J247" s="204" t="str">
        <f>'01-Mapa de riesgo-UO'!AW248</f>
        <v>ASUMIR</v>
      </c>
      <c r="K247" s="332" t="str">
        <f t="shared" si="21"/>
        <v>NO</v>
      </c>
      <c r="L247" s="324"/>
      <c r="M247" s="324"/>
      <c r="N247" s="324"/>
      <c r="O247" s="324"/>
      <c r="P247" s="324"/>
      <c r="Q247" s="324"/>
      <c r="R247" s="324"/>
      <c r="S247" s="324"/>
    </row>
    <row r="248" spans="1:19" ht="88.5" hidden="1" customHeight="1" x14ac:dyDescent="0.2">
      <c r="A248" s="324"/>
      <c r="B248" s="332"/>
      <c r="C248" s="332"/>
      <c r="D248" s="332"/>
      <c r="E248" s="332"/>
      <c r="F248" s="332"/>
      <c r="G248" s="52" t="str">
        <f>'01-Mapa de riesgo-UO'!I249</f>
        <v xml:space="preserve">Condiciones ambientales inadecuadas que no aseguran la validez de los resultados </v>
      </c>
      <c r="H248" s="332"/>
      <c r="I248" s="385"/>
      <c r="J248" s="204" t="str">
        <f>'01-Mapa de riesgo-UO'!AW249</f>
        <v>ASUMIR</v>
      </c>
      <c r="K248" s="332"/>
      <c r="L248" s="324"/>
      <c r="M248" s="324"/>
      <c r="N248" s="324"/>
      <c r="O248" s="324"/>
      <c r="P248" s="324"/>
      <c r="Q248" s="324"/>
      <c r="R248" s="324"/>
      <c r="S248" s="324"/>
    </row>
    <row r="249" spans="1:19" ht="88.5" hidden="1" customHeight="1" x14ac:dyDescent="0.2">
      <c r="A249" s="324"/>
      <c r="B249" s="332"/>
      <c r="C249" s="332"/>
      <c r="D249" s="332"/>
      <c r="E249" s="332"/>
      <c r="F249" s="332"/>
      <c r="G249" s="52">
        <f>'01-Mapa de riesgo-UO'!I250</f>
        <v>0</v>
      </c>
      <c r="H249" s="332"/>
      <c r="I249" s="385"/>
      <c r="J249" s="204" t="str">
        <f>'01-Mapa de riesgo-UO'!AW250</f>
        <v>ASUMIR</v>
      </c>
      <c r="K249" s="332"/>
      <c r="L249" s="324"/>
      <c r="M249" s="324"/>
      <c r="N249" s="324"/>
      <c r="O249" s="324"/>
      <c r="P249" s="324"/>
      <c r="Q249" s="324"/>
      <c r="R249" s="324"/>
      <c r="S249" s="324"/>
    </row>
    <row r="250" spans="1:19" ht="88.5" customHeight="1" x14ac:dyDescent="0.2">
      <c r="A250" s="324">
        <v>81</v>
      </c>
      <c r="B250" s="332" t="str">
        <f>'01-Mapa de riesgo-UO'!D251</f>
        <v>EXTENSIÓN_PROYECCIÓN_SOCIAL</v>
      </c>
      <c r="C250" s="332" t="str">
        <f>+'01-Mapa de riesgo-UO'!F251</f>
        <v>NO</v>
      </c>
      <c r="D250" s="332" t="str">
        <f>'01-Mapa de riesgo-UO'!J251</f>
        <v>Imagen</v>
      </c>
      <c r="E250" s="332" t="str">
        <f>'01-Mapa de riesgo-UO'!K251</f>
        <v>Reportar un resultado errado</v>
      </c>
      <c r="F250" s="332"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32" t="str">
        <f>'01-Mapa de riesgo-UO'!M251</f>
        <v xml:space="preserve">Proceso legal y disciplinario
Pérdida de  credibilidad en el laboratorio
Pérdida de la confianza en el laboratorio
</v>
      </c>
      <c r="I250" s="385" t="str">
        <f>'01-Mapa de riesgo-UO'!AT251</f>
        <v>LEVE</v>
      </c>
      <c r="J250" s="204" t="str">
        <f>'01-Mapa de riesgo-UO'!AW251</f>
        <v>ASUMIR</v>
      </c>
      <c r="K250" s="332" t="str">
        <f t="shared" si="21"/>
        <v>NO</v>
      </c>
      <c r="L250" s="324"/>
      <c r="M250" s="324"/>
      <c r="N250" s="324"/>
      <c r="O250" s="324"/>
      <c r="P250" s="324"/>
      <c r="Q250" s="324"/>
      <c r="R250" s="324"/>
      <c r="S250" s="324"/>
    </row>
    <row r="251" spans="1:19" ht="88.5" hidden="1" customHeight="1" x14ac:dyDescent="0.2">
      <c r="A251" s="324"/>
      <c r="B251" s="332"/>
      <c r="C251" s="332"/>
      <c r="D251" s="332"/>
      <c r="E251" s="332"/>
      <c r="F251" s="332"/>
      <c r="G251" s="52" t="str">
        <f>'01-Mapa de riesgo-UO'!I252</f>
        <v xml:space="preserve">Cadena de custodia inadecuada </v>
      </c>
      <c r="H251" s="332"/>
      <c r="I251" s="385"/>
      <c r="J251" s="204" t="str">
        <f>'01-Mapa de riesgo-UO'!AW252</f>
        <v>ASUMIR</v>
      </c>
      <c r="K251" s="332"/>
      <c r="L251" s="324"/>
      <c r="M251" s="324"/>
      <c r="N251" s="324"/>
      <c r="O251" s="324"/>
      <c r="P251" s="324"/>
      <c r="Q251" s="324"/>
      <c r="R251" s="324"/>
      <c r="S251" s="324"/>
    </row>
    <row r="252" spans="1:19" ht="88.5" hidden="1" customHeight="1" x14ac:dyDescent="0.2">
      <c r="A252" s="324"/>
      <c r="B252" s="332"/>
      <c r="C252" s="332"/>
      <c r="D252" s="332"/>
      <c r="E252" s="332"/>
      <c r="F252" s="332"/>
      <c r="G252" s="52">
        <f>'01-Mapa de riesgo-UO'!I253</f>
        <v>0</v>
      </c>
      <c r="H252" s="332"/>
      <c r="I252" s="385"/>
      <c r="J252" s="204" t="str">
        <f>'01-Mapa de riesgo-UO'!AW253</f>
        <v>ASUMIR</v>
      </c>
      <c r="K252" s="332"/>
      <c r="L252" s="324"/>
      <c r="M252" s="324"/>
      <c r="N252" s="324"/>
      <c r="O252" s="324"/>
      <c r="P252" s="324"/>
      <c r="Q252" s="324"/>
      <c r="R252" s="324"/>
      <c r="S252" s="324"/>
    </row>
    <row r="253" spans="1:19" ht="88.5" customHeight="1" x14ac:dyDescent="0.2">
      <c r="A253" s="324">
        <v>82</v>
      </c>
      <c r="B253" s="332" t="str">
        <f>'01-Mapa de riesgo-UO'!D254</f>
        <v>EXTENSIÓN_PROYECCIÓN_SOCIAL</v>
      </c>
      <c r="C253" s="332" t="str">
        <f>+'01-Mapa de riesgo-UO'!F254</f>
        <v>NO</v>
      </c>
      <c r="D253" s="332" t="str">
        <f>'01-Mapa de riesgo-UO'!J254</f>
        <v>Operacional</v>
      </c>
      <c r="E253" s="332" t="str">
        <f>'01-Mapa de riesgo-UO'!K254</f>
        <v>Utilización de un método de calibración/ensayo inadecuado (7.2)</v>
      </c>
      <c r="F253" s="332" t="str">
        <f>'01-Mapa de riesgo-UO'!L254</f>
        <v>Verificación/validación del método no es adecuado para el laboratorio</v>
      </c>
      <c r="G253" s="52" t="str">
        <f>'01-Mapa de riesgo-UO'!I254</f>
        <v xml:space="preserve">En la verificación/validación del método no se tuvieron en cuenta todos los factores </v>
      </c>
      <c r="H253" s="332" t="str">
        <f>'01-Mapa de riesgo-UO'!M254</f>
        <v>Pérdida de  credibilidad en el laboratorio
Pérdida de la confianza en el laboratorio
Hallazgos de no conformidades en audiorías internas y externas</v>
      </c>
      <c r="I253" s="385" t="str">
        <f>'01-Mapa de riesgo-UO'!AT254</f>
        <v>LEVE</v>
      </c>
      <c r="J253" s="204" t="str">
        <f>'01-Mapa de riesgo-UO'!AW254</f>
        <v>ASUMIR</v>
      </c>
      <c r="K253" s="332" t="str">
        <f t="shared" si="21"/>
        <v>NO</v>
      </c>
      <c r="L253" s="324"/>
      <c r="M253" s="324"/>
      <c r="N253" s="324"/>
      <c r="O253" s="324"/>
      <c r="P253" s="324"/>
      <c r="Q253" s="324"/>
      <c r="R253" s="324"/>
      <c r="S253" s="324"/>
    </row>
    <row r="254" spans="1:19" ht="88.5" hidden="1" customHeight="1" x14ac:dyDescent="0.2">
      <c r="A254" s="324"/>
      <c r="B254" s="332"/>
      <c r="C254" s="332"/>
      <c r="D254" s="332"/>
      <c r="E254" s="332"/>
      <c r="F254" s="332"/>
      <c r="G254" s="52">
        <f>'01-Mapa de riesgo-UO'!I255</f>
        <v>0</v>
      </c>
      <c r="H254" s="332"/>
      <c r="I254" s="385"/>
      <c r="J254" s="204" t="str">
        <f>'01-Mapa de riesgo-UO'!AW255</f>
        <v>ASUMIR</v>
      </c>
      <c r="K254" s="332"/>
      <c r="L254" s="324"/>
      <c r="M254" s="324"/>
      <c r="N254" s="324"/>
      <c r="O254" s="324"/>
      <c r="P254" s="324"/>
      <c r="Q254" s="324"/>
      <c r="R254" s="324"/>
      <c r="S254" s="324"/>
    </row>
    <row r="255" spans="1:19" ht="88.5" hidden="1" customHeight="1" x14ac:dyDescent="0.2">
      <c r="A255" s="324"/>
      <c r="B255" s="332"/>
      <c r="C255" s="332"/>
      <c r="D255" s="332"/>
      <c r="E255" s="332"/>
      <c r="F255" s="332"/>
      <c r="G255" s="52">
        <f>'01-Mapa de riesgo-UO'!I256</f>
        <v>0</v>
      </c>
      <c r="H255" s="332"/>
      <c r="I255" s="385"/>
      <c r="J255" s="204" t="str">
        <f>'01-Mapa de riesgo-UO'!AW256</f>
        <v>ASUMIR</v>
      </c>
      <c r="K255" s="332"/>
      <c r="L255" s="324"/>
      <c r="M255" s="324"/>
      <c r="N255" s="324"/>
      <c r="O255" s="324"/>
      <c r="P255" s="324"/>
      <c r="Q255" s="324"/>
      <c r="R255" s="324"/>
      <c r="S255" s="324"/>
    </row>
    <row r="256" spans="1:19" ht="88.5" customHeight="1" x14ac:dyDescent="0.2">
      <c r="A256" s="324">
        <v>83</v>
      </c>
      <c r="B256" s="332" t="str">
        <f>'01-Mapa de riesgo-UO'!D257</f>
        <v>EXTENSIÓN_PROYECCIÓN_SOCIAL</v>
      </c>
      <c r="C256" s="332" t="str">
        <f>+'01-Mapa de riesgo-UO'!F257</f>
        <v>NO</v>
      </c>
      <c r="D256" s="332" t="str">
        <f>'01-Mapa de riesgo-UO'!J257</f>
        <v>Operacional</v>
      </c>
      <c r="E256" s="332" t="str">
        <f>'01-Mapa de riesgo-UO'!K257</f>
        <v>Pérdida de la validéz de los resultados (7.6)</v>
      </c>
      <c r="F256" s="332"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32" t="str">
        <f>'01-Mapa de riesgo-UO'!M257</f>
        <v>Pérdida de  credibilidad en el laboratorio
Pérdida de la confianza en el laboratorio
No conformidades en audiorías internas y externas</v>
      </c>
      <c r="I256" s="385" t="str">
        <f>'01-Mapa de riesgo-UO'!AT257</f>
        <v>LEVE</v>
      </c>
      <c r="J256" s="204" t="str">
        <f>'01-Mapa de riesgo-UO'!AW257</f>
        <v>ASUMIR</v>
      </c>
      <c r="K256" s="332" t="str">
        <f t="shared" si="21"/>
        <v>NO</v>
      </c>
      <c r="L256" s="324"/>
      <c r="M256" s="324"/>
      <c r="N256" s="324"/>
      <c r="O256" s="324"/>
      <c r="P256" s="324"/>
      <c r="Q256" s="324"/>
      <c r="R256" s="324"/>
      <c r="S256" s="324"/>
    </row>
    <row r="257" spans="1:19" ht="88.5" hidden="1" customHeight="1" x14ac:dyDescent="0.2">
      <c r="A257" s="324"/>
      <c r="B257" s="332"/>
      <c r="C257" s="332"/>
      <c r="D257" s="332"/>
      <c r="E257" s="332"/>
      <c r="F257" s="332"/>
      <c r="G257" s="52">
        <f>'01-Mapa de riesgo-UO'!I258</f>
        <v>0</v>
      </c>
      <c r="H257" s="332"/>
      <c r="I257" s="385"/>
      <c r="J257" s="204" t="str">
        <f>'01-Mapa de riesgo-UO'!AW258</f>
        <v>ASUMIR</v>
      </c>
      <c r="K257" s="332"/>
      <c r="L257" s="324"/>
      <c r="M257" s="324"/>
      <c r="N257" s="324"/>
      <c r="O257" s="324"/>
      <c r="P257" s="324"/>
      <c r="Q257" s="324"/>
      <c r="R257" s="324"/>
      <c r="S257" s="324"/>
    </row>
    <row r="258" spans="1:19" ht="88.5" hidden="1" customHeight="1" x14ac:dyDescent="0.2">
      <c r="A258" s="324"/>
      <c r="B258" s="332"/>
      <c r="C258" s="332"/>
      <c r="D258" s="332"/>
      <c r="E258" s="332"/>
      <c r="F258" s="332"/>
      <c r="G258" s="52">
        <f>'01-Mapa de riesgo-UO'!I259</f>
        <v>0</v>
      </c>
      <c r="H258" s="332"/>
      <c r="I258" s="385"/>
      <c r="J258" s="204" t="str">
        <f>'01-Mapa de riesgo-UO'!AW259</f>
        <v>ASUMIR</v>
      </c>
      <c r="K258" s="332"/>
      <c r="L258" s="324"/>
      <c r="M258" s="324"/>
      <c r="N258" s="324"/>
      <c r="O258" s="324"/>
      <c r="P258" s="324"/>
      <c r="Q258" s="324"/>
      <c r="R258" s="324"/>
      <c r="S258" s="324"/>
    </row>
    <row r="259" spans="1:19" ht="88.5" customHeight="1" x14ac:dyDescent="0.2">
      <c r="A259" s="324">
        <v>84</v>
      </c>
      <c r="B259" s="332" t="str">
        <f>'01-Mapa de riesgo-UO'!D260</f>
        <v>EXTENSIÓN_PROYECCIÓN_SOCIAL</v>
      </c>
      <c r="C259" s="332" t="str">
        <f>+'01-Mapa de riesgo-UO'!F260</f>
        <v>NO</v>
      </c>
      <c r="D259" s="332" t="str">
        <f>'01-Mapa de riesgo-UO'!J260</f>
        <v>Cumplimiento</v>
      </c>
      <c r="E259" s="332" t="str">
        <f>'01-Mapa de riesgo-UO'!K260</f>
        <v>Reducción del alcance de la acreditación, por ensayos de aptitud insatisfactorios (7.7)</v>
      </c>
      <c r="F259" s="332"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32" t="str">
        <f>'01-Mapa de riesgo-UO'!M260</f>
        <v>Pérdida de  credibilidad en el laboratorio
Cierre del laboratorio</v>
      </c>
      <c r="I259" s="385" t="str">
        <f>'01-Mapa de riesgo-UO'!AT260</f>
        <v>LEVE</v>
      </c>
      <c r="J259" s="204" t="str">
        <f>'01-Mapa de riesgo-UO'!AW260</f>
        <v>ASUMIR</v>
      </c>
      <c r="K259" s="332" t="str">
        <f t="shared" si="21"/>
        <v>NO</v>
      </c>
      <c r="L259" s="324"/>
      <c r="M259" s="324"/>
      <c r="N259" s="324"/>
      <c r="O259" s="324"/>
      <c r="P259" s="324"/>
      <c r="Q259" s="324"/>
      <c r="R259" s="324"/>
      <c r="S259" s="324"/>
    </row>
    <row r="260" spans="1:19" ht="88.5" hidden="1" customHeight="1" x14ac:dyDescent="0.2">
      <c r="A260" s="324"/>
      <c r="B260" s="332"/>
      <c r="C260" s="332"/>
      <c r="D260" s="332"/>
      <c r="E260" s="332"/>
      <c r="F260" s="332"/>
      <c r="G260" s="52" t="str">
        <f>'01-Mapa de riesgo-UO'!I261</f>
        <v xml:space="preserve">Utilización de equipos con resultados defectuosos  </v>
      </c>
      <c r="H260" s="332"/>
      <c r="I260" s="385"/>
      <c r="J260" s="204" t="str">
        <f>'01-Mapa de riesgo-UO'!AW261</f>
        <v>ASUMIR</v>
      </c>
      <c r="K260" s="332"/>
      <c r="L260" s="324"/>
      <c r="M260" s="324"/>
      <c r="N260" s="324"/>
      <c r="O260" s="324"/>
      <c r="P260" s="324"/>
      <c r="Q260" s="324"/>
      <c r="R260" s="324"/>
      <c r="S260" s="324"/>
    </row>
    <row r="261" spans="1:19" ht="88.5" hidden="1" customHeight="1" x14ac:dyDescent="0.2">
      <c r="A261" s="324"/>
      <c r="B261" s="332"/>
      <c r="C261" s="332"/>
      <c r="D261" s="332"/>
      <c r="E261" s="332"/>
      <c r="F261" s="332"/>
      <c r="G261" s="52">
        <f>'01-Mapa de riesgo-UO'!I262</f>
        <v>0</v>
      </c>
      <c r="H261" s="332"/>
      <c r="I261" s="385"/>
      <c r="J261" s="204" t="str">
        <f>'01-Mapa de riesgo-UO'!AW262</f>
        <v>ASUMIR</v>
      </c>
      <c r="K261" s="332"/>
      <c r="L261" s="324"/>
      <c r="M261" s="324"/>
      <c r="N261" s="324"/>
      <c r="O261" s="324"/>
      <c r="P261" s="324"/>
      <c r="Q261" s="324"/>
      <c r="R261" s="324"/>
      <c r="S261" s="324"/>
    </row>
    <row r="262" spans="1:19" ht="88.5" customHeight="1" x14ac:dyDescent="0.2">
      <c r="A262" s="324">
        <v>85</v>
      </c>
      <c r="B262" s="332" t="str">
        <f>'01-Mapa de riesgo-UO'!D263</f>
        <v>EXTENSIÓN_PROYECCIÓN_SOCIAL</v>
      </c>
      <c r="C262" s="332" t="str">
        <f>+'01-Mapa de riesgo-UO'!F263</f>
        <v>NO</v>
      </c>
      <c r="D262" s="332" t="str">
        <f>'01-Mapa de riesgo-UO'!J263</f>
        <v>Imagen</v>
      </c>
      <c r="E262" s="332" t="str">
        <f>'01-Mapa de riesgo-UO'!K263</f>
        <v xml:space="preserve">Informes de resultados con datos personales e información general incompleta o con datos errados </v>
      </c>
      <c r="F262" s="332" t="str">
        <f>'01-Mapa de riesgo-UO'!L263</f>
        <v>Emitir informes de resultados con datos errados</v>
      </c>
      <c r="G262" s="52" t="str">
        <f>'01-Mapa de riesgo-UO'!I263</f>
        <v xml:space="preserve">Suministro de la información errada por parte del cliente </v>
      </c>
      <c r="H262" s="332" t="str">
        <f>'01-Mapa de riesgo-UO'!M263</f>
        <v xml:space="preserve">Pérdida de  credibilidad en el laboratorio
Pérdida de la confianza en el laboratorio
Pérdida o suspensión de la acreditación </v>
      </c>
      <c r="I262" s="385" t="str">
        <f>'01-Mapa de riesgo-UO'!AT263</f>
        <v>MODERADO</v>
      </c>
      <c r="J262" s="204" t="str">
        <f>'01-Mapa de riesgo-UO'!AW263</f>
        <v>TRANSFERIR</v>
      </c>
      <c r="K262" s="332" t="str">
        <f t="shared" si="21"/>
        <v>Si el proceso lo requiere</v>
      </c>
      <c r="L262" s="324"/>
      <c r="M262" s="324"/>
      <c r="N262" s="324"/>
      <c r="O262" s="324"/>
      <c r="P262" s="324"/>
      <c r="Q262" s="324"/>
      <c r="R262" s="324"/>
      <c r="S262" s="324"/>
    </row>
    <row r="263" spans="1:19" ht="88.5" hidden="1" customHeight="1" x14ac:dyDescent="0.2">
      <c r="A263" s="324"/>
      <c r="B263" s="332"/>
      <c r="C263" s="332"/>
      <c r="D263" s="332"/>
      <c r="E263" s="332"/>
      <c r="F263" s="332"/>
      <c r="G263" s="52" t="str">
        <f>'01-Mapa de riesgo-UO'!I264</f>
        <v>Excel con función de autocompletar. 
No se realiza revision de la información de los laboratorios clinicos al momento de ingreso</v>
      </c>
      <c r="H263" s="332"/>
      <c r="I263" s="385"/>
      <c r="J263" s="204" t="str">
        <f>'01-Mapa de riesgo-UO'!AW264</f>
        <v>REDUCIR</v>
      </c>
      <c r="K263" s="332"/>
      <c r="L263" s="324"/>
      <c r="M263" s="324"/>
      <c r="N263" s="324"/>
      <c r="O263" s="324"/>
      <c r="P263" s="324"/>
      <c r="Q263" s="324"/>
      <c r="R263" s="324"/>
      <c r="S263" s="324"/>
    </row>
    <row r="264" spans="1:19" ht="88.5" hidden="1" customHeight="1" x14ac:dyDescent="0.2">
      <c r="A264" s="324"/>
      <c r="B264" s="332"/>
      <c r="C264" s="332"/>
      <c r="D264" s="332"/>
      <c r="E264" s="332"/>
      <c r="F264" s="332"/>
      <c r="G264" s="52" t="str">
        <f>'01-Mapa de riesgo-UO'!I265</f>
        <v xml:space="preserve">Interpretación inadecuada de la norma </v>
      </c>
      <c r="H264" s="332"/>
      <c r="I264" s="385"/>
      <c r="J264" s="204" t="str">
        <f>'01-Mapa de riesgo-UO'!AW265</f>
        <v>REDUCIR</v>
      </c>
      <c r="K264" s="332"/>
      <c r="L264" s="324"/>
      <c r="M264" s="324"/>
      <c r="N264" s="324"/>
      <c r="O264" s="324"/>
      <c r="P264" s="324"/>
      <c r="Q264" s="324"/>
      <c r="R264" s="324"/>
      <c r="S264" s="324"/>
    </row>
    <row r="265" spans="1:19" ht="88.5" customHeight="1" x14ac:dyDescent="0.2">
      <c r="A265" s="324">
        <v>86</v>
      </c>
      <c r="B265" s="332" t="str">
        <f>'01-Mapa de riesgo-UO'!D266</f>
        <v>EXTENSIÓN_PROYECCIÓN_SOCIAL</v>
      </c>
      <c r="C265" s="332" t="str">
        <f>+'01-Mapa de riesgo-UO'!F266</f>
        <v>NO</v>
      </c>
      <c r="D265" s="332" t="str">
        <f>'01-Mapa de riesgo-UO'!J266</f>
        <v>Corrupción</v>
      </c>
      <c r="E265" s="332" t="str">
        <f>'01-Mapa de riesgo-UO'!K266</f>
        <v>Pérdida de la imparcialidad
(4.1.3)</v>
      </c>
      <c r="F265" s="332"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32" t="str">
        <f>'01-Mapa de riesgo-UO'!M266</f>
        <v>Pérdida de  credibilidad en el laboratorio
Pérdida de la confianza en el funcionario
Iniciación de un proceso disciplinario</v>
      </c>
      <c r="I265" s="385" t="str">
        <f>'01-Mapa de riesgo-UO'!AT266</f>
        <v>LEVE</v>
      </c>
      <c r="J265" s="204" t="str">
        <f>'01-Mapa de riesgo-UO'!AW266</f>
        <v>ASUMIR</v>
      </c>
      <c r="K265" s="332" t="str">
        <f t="shared" si="21"/>
        <v>NO</v>
      </c>
      <c r="L265" s="324"/>
      <c r="M265" s="324"/>
      <c r="N265" s="324"/>
      <c r="O265" s="324"/>
      <c r="P265" s="324"/>
      <c r="Q265" s="324"/>
      <c r="R265" s="324"/>
      <c r="S265" s="324"/>
    </row>
    <row r="266" spans="1:19" ht="88.5" hidden="1" customHeight="1" x14ac:dyDescent="0.2">
      <c r="A266" s="324"/>
      <c r="B266" s="332"/>
      <c r="C266" s="332"/>
      <c r="D266" s="332"/>
      <c r="E266" s="332"/>
      <c r="F266" s="332"/>
      <c r="G266" s="52" t="str">
        <f>'01-Mapa de riesgo-UO'!I267</f>
        <v>Conflicto de interés, al prestar servicios de calibración entre las dependencias de la Universidad</v>
      </c>
      <c r="H266" s="332"/>
      <c r="I266" s="385"/>
      <c r="J266" s="204" t="str">
        <f>'01-Mapa de riesgo-UO'!AW267</f>
        <v>ASUMIR</v>
      </c>
      <c r="K266" s="332"/>
      <c r="L266" s="324"/>
      <c r="M266" s="324"/>
      <c r="N266" s="324"/>
      <c r="O266" s="324"/>
      <c r="P266" s="324"/>
      <c r="Q266" s="324"/>
      <c r="R266" s="324"/>
      <c r="S266" s="324"/>
    </row>
    <row r="267" spans="1:19" ht="88.5" hidden="1" customHeight="1" x14ac:dyDescent="0.2">
      <c r="A267" s="324"/>
      <c r="B267" s="332"/>
      <c r="C267" s="332"/>
      <c r="D267" s="332"/>
      <c r="E267" s="332"/>
      <c r="F267" s="332"/>
      <c r="G267" s="52">
        <f>'01-Mapa de riesgo-UO'!I268</f>
        <v>0</v>
      </c>
      <c r="H267" s="332"/>
      <c r="I267" s="385"/>
      <c r="J267" s="204" t="str">
        <f>'01-Mapa de riesgo-UO'!AW268</f>
        <v>ASUMIR</v>
      </c>
      <c r="K267" s="332"/>
      <c r="L267" s="324"/>
      <c r="M267" s="324"/>
      <c r="N267" s="324"/>
      <c r="O267" s="324"/>
      <c r="P267" s="324"/>
      <c r="Q267" s="324"/>
      <c r="R267" s="324"/>
      <c r="S267" s="324"/>
    </row>
    <row r="268" spans="1:19" ht="88.5" customHeight="1" x14ac:dyDescent="0.2">
      <c r="A268" s="324">
        <v>87</v>
      </c>
      <c r="B268" s="332" t="str">
        <f>'01-Mapa de riesgo-UO'!D269</f>
        <v>EXTENSIÓN_PROYECCIÓN_SOCIAL</v>
      </c>
      <c r="C268" s="332" t="str">
        <f>+'01-Mapa de riesgo-UO'!F269</f>
        <v>NO</v>
      </c>
      <c r="D268" s="332" t="str">
        <f>'01-Mapa de riesgo-UO'!J269</f>
        <v>Operacional</v>
      </c>
      <c r="E268" s="332" t="str">
        <f>'01-Mapa de riesgo-UO'!K269</f>
        <v>Pérdida de la validez de los resultados del laboratorio
(6.3)</v>
      </c>
      <c r="F268" s="332" t="str">
        <f>'01-Mapa de riesgo-UO'!L269</f>
        <v>Tener condiciones ambientales inadecuadas puede afectar la validez de los resultados</v>
      </c>
      <c r="G268" s="52" t="str">
        <f>'01-Mapa de riesgo-UO'!I269</f>
        <v>Condiciones ambientales inadecuadas para las calibraciones</v>
      </c>
      <c r="H268" s="332" t="str">
        <f>'01-Mapa de riesgo-UO'!M269</f>
        <v xml:space="preserve">Pérdida de credibilidad en el laboratorio
Pérdida de la confianza en el laboratorio
              </v>
      </c>
      <c r="I268" s="385" t="str">
        <f>'01-Mapa de riesgo-UO'!AT269</f>
        <v>LEVE</v>
      </c>
      <c r="J268" s="204" t="str">
        <f>'01-Mapa de riesgo-UO'!AW269</f>
        <v>ASUMIR</v>
      </c>
      <c r="K268" s="332" t="str">
        <f t="shared" si="21"/>
        <v>NO</v>
      </c>
      <c r="L268" s="324"/>
      <c r="M268" s="324"/>
      <c r="N268" s="324"/>
      <c r="O268" s="324"/>
      <c r="P268" s="324"/>
      <c r="Q268" s="324"/>
      <c r="R268" s="324"/>
      <c r="S268" s="324"/>
    </row>
    <row r="269" spans="1:19" ht="88.5" hidden="1" customHeight="1" x14ac:dyDescent="0.2">
      <c r="A269" s="324"/>
      <c r="B269" s="332"/>
      <c r="C269" s="332"/>
      <c r="D269" s="332"/>
      <c r="E269" s="332"/>
      <c r="F269" s="332"/>
      <c r="G269" s="52">
        <f>'01-Mapa de riesgo-UO'!I270</f>
        <v>0</v>
      </c>
      <c r="H269" s="332"/>
      <c r="I269" s="385"/>
      <c r="J269" s="204" t="str">
        <f>'01-Mapa de riesgo-UO'!AW270</f>
        <v>ASUMIR</v>
      </c>
      <c r="K269" s="332"/>
      <c r="L269" s="324"/>
      <c r="M269" s="324"/>
      <c r="N269" s="324"/>
      <c r="O269" s="324"/>
      <c r="P269" s="324"/>
      <c r="Q269" s="324"/>
      <c r="R269" s="324"/>
      <c r="S269" s="324"/>
    </row>
    <row r="270" spans="1:19" ht="88.5" hidden="1" customHeight="1" x14ac:dyDescent="0.2">
      <c r="A270" s="324"/>
      <c r="B270" s="332"/>
      <c r="C270" s="332"/>
      <c r="D270" s="332"/>
      <c r="E270" s="332"/>
      <c r="F270" s="332"/>
      <c r="G270" s="52">
        <f>'01-Mapa de riesgo-UO'!I271</f>
        <v>0</v>
      </c>
      <c r="H270" s="332"/>
      <c r="I270" s="385"/>
      <c r="J270" s="204" t="str">
        <f>'01-Mapa de riesgo-UO'!AW271</f>
        <v>ASUMIR</v>
      </c>
      <c r="K270" s="332"/>
      <c r="L270" s="324"/>
      <c r="M270" s="324"/>
      <c r="N270" s="324"/>
      <c r="O270" s="324"/>
      <c r="P270" s="324"/>
      <c r="Q270" s="324"/>
      <c r="R270" s="324"/>
      <c r="S270" s="324"/>
    </row>
    <row r="271" spans="1:19" ht="88.5" customHeight="1" x14ac:dyDescent="0.2">
      <c r="A271" s="324">
        <v>88</v>
      </c>
      <c r="B271" s="332" t="str">
        <f>'01-Mapa de riesgo-UO'!D272</f>
        <v>EXTENSIÓN_PROYECCIÓN_SOCIAL</v>
      </c>
      <c r="C271" s="332" t="str">
        <f>+'01-Mapa de riesgo-UO'!F272</f>
        <v>NO</v>
      </c>
      <c r="D271" s="332" t="str">
        <f>'01-Mapa de riesgo-UO'!J272</f>
        <v>Operacional</v>
      </c>
      <c r="E271" s="332" t="str">
        <f>'01-Mapa de riesgo-UO'!K272</f>
        <v>Pérdida de la validez de los resultados del laboratorio
(6.4)</v>
      </c>
      <c r="F271" s="332"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32" t="str">
        <f>'01-Mapa de riesgo-UO'!M272</f>
        <v>Pérdida de credibilidad en el laboratorio                                                                                                                                                      Pérdida de la confianza en el laboratorio</v>
      </c>
      <c r="I271" s="385" t="str">
        <f>'01-Mapa de riesgo-UO'!AT272</f>
        <v>LEVE</v>
      </c>
      <c r="J271" s="204" t="str">
        <f>'01-Mapa de riesgo-UO'!AW272</f>
        <v>ASUMIR</v>
      </c>
      <c r="K271" s="332" t="str">
        <f t="shared" si="21"/>
        <v>NO</v>
      </c>
      <c r="L271" s="324"/>
      <c r="M271" s="324"/>
      <c r="N271" s="324"/>
      <c r="O271" s="324"/>
      <c r="P271" s="324"/>
      <c r="Q271" s="324"/>
      <c r="R271" s="324"/>
      <c r="S271" s="324"/>
    </row>
    <row r="272" spans="1:19" ht="88.5" hidden="1" customHeight="1" x14ac:dyDescent="0.2">
      <c r="A272" s="324"/>
      <c r="B272" s="332"/>
      <c r="C272" s="332"/>
      <c r="D272" s="332"/>
      <c r="E272" s="332"/>
      <c r="F272" s="332"/>
      <c r="G272" s="52">
        <f>'01-Mapa de riesgo-UO'!I273</f>
        <v>0</v>
      </c>
      <c r="H272" s="332"/>
      <c r="I272" s="385"/>
      <c r="J272" s="204" t="str">
        <f>'01-Mapa de riesgo-UO'!AW273</f>
        <v>ASUMIR</v>
      </c>
      <c r="K272" s="332"/>
      <c r="L272" s="324"/>
      <c r="M272" s="324"/>
      <c r="N272" s="324"/>
      <c r="O272" s="324"/>
      <c r="P272" s="324"/>
      <c r="Q272" s="324"/>
      <c r="R272" s="324"/>
      <c r="S272" s="324"/>
    </row>
    <row r="273" spans="1:19" ht="88.5" hidden="1" customHeight="1" x14ac:dyDescent="0.2">
      <c r="A273" s="324"/>
      <c r="B273" s="332"/>
      <c r="C273" s="332"/>
      <c r="D273" s="332"/>
      <c r="E273" s="332"/>
      <c r="F273" s="332"/>
      <c r="G273" s="52">
        <f>'01-Mapa de riesgo-UO'!I274</f>
        <v>0</v>
      </c>
      <c r="H273" s="332"/>
      <c r="I273" s="385"/>
      <c r="J273" s="204" t="str">
        <f>'01-Mapa de riesgo-UO'!AW274</f>
        <v>ASUMIR</v>
      </c>
      <c r="K273" s="332"/>
      <c r="L273" s="324"/>
      <c r="M273" s="324"/>
      <c r="N273" s="324"/>
      <c r="O273" s="324"/>
      <c r="P273" s="324"/>
      <c r="Q273" s="324"/>
      <c r="R273" s="324"/>
      <c r="S273" s="324"/>
    </row>
    <row r="274" spans="1:19" ht="88.5" customHeight="1" x14ac:dyDescent="0.2">
      <c r="A274" s="324">
        <v>89</v>
      </c>
      <c r="B274" s="332" t="str">
        <f>'01-Mapa de riesgo-UO'!D275</f>
        <v>EXTENSIÓN_PROYECCIÓN_SOCIAL</v>
      </c>
      <c r="C274" s="332" t="str">
        <f>+'01-Mapa de riesgo-UO'!F275</f>
        <v>NO</v>
      </c>
      <c r="D274" s="332" t="str">
        <f>'01-Mapa de riesgo-UO'!J275</f>
        <v>Operacional</v>
      </c>
      <c r="E274" s="332" t="str">
        <f>'01-Mapa de riesgo-UO'!K275</f>
        <v>Pérdida de la validez de los resultados del laboratorio
(6.4.9)</v>
      </c>
      <c r="F274" s="332"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32" t="str">
        <f>'01-Mapa de riesgo-UO'!M275</f>
        <v>Pérdida de  credibilidad en el laboratorio
Pérdida de la confianza en el laboratorio</v>
      </c>
      <c r="I274" s="385" t="str">
        <f>'01-Mapa de riesgo-UO'!AT275</f>
        <v>LEVE</v>
      </c>
      <c r="J274" s="204" t="str">
        <f>'01-Mapa de riesgo-UO'!AW275</f>
        <v>ASUMIR</v>
      </c>
      <c r="K274" s="332" t="str">
        <f t="shared" ref="K274:K337" si="22">IF(I274="GRAVE","Debe formularse",IF(I274="MODERADO", "Si el proceso lo requiere","NO"))</f>
        <v>NO</v>
      </c>
      <c r="L274" s="324"/>
      <c r="M274" s="324"/>
      <c r="N274" s="324"/>
      <c r="O274" s="324"/>
      <c r="P274" s="324"/>
      <c r="Q274" s="324"/>
      <c r="R274" s="324"/>
      <c r="S274" s="324"/>
    </row>
    <row r="275" spans="1:19" ht="88.5" hidden="1" customHeight="1" x14ac:dyDescent="0.2">
      <c r="A275" s="324"/>
      <c r="B275" s="332"/>
      <c r="C275" s="332"/>
      <c r="D275" s="332"/>
      <c r="E275" s="332"/>
      <c r="F275" s="332"/>
      <c r="G275" s="52">
        <f>'01-Mapa de riesgo-UO'!I276</f>
        <v>0</v>
      </c>
      <c r="H275" s="332"/>
      <c r="I275" s="385"/>
      <c r="J275" s="204">
        <f>'01-Mapa de riesgo-UO'!AW276</f>
        <v>0</v>
      </c>
      <c r="K275" s="332"/>
      <c r="L275" s="324"/>
      <c r="M275" s="324"/>
      <c r="N275" s="324"/>
      <c r="O275" s="324"/>
      <c r="P275" s="324"/>
      <c r="Q275" s="324"/>
      <c r="R275" s="324"/>
      <c r="S275" s="324"/>
    </row>
    <row r="276" spans="1:19" ht="88.5" hidden="1" customHeight="1" x14ac:dyDescent="0.2">
      <c r="A276" s="324"/>
      <c r="B276" s="332"/>
      <c r="C276" s="332"/>
      <c r="D276" s="332"/>
      <c r="E276" s="332"/>
      <c r="F276" s="332"/>
      <c r="G276" s="52">
        <f>'01-Mapa de riesgo-UO'!I277</f>
        <v>0</v>
      </c>
      <c r="H276" s="332"/>
      <c r="I276" s="385"/>
      <c r="J276" s="204">
        <f>'01-Mapa de riesgo-UO'!AW277</f>
        <v>0</v>
      </c>
      <c r="K276" s="332"/>
      <c r="L276" s="324"/>
      <c r="M276" s="324"/>
      <c r="N276" s="324"/>
      <c r="O276" s="324"/>
      <c r="P276" s="324"/>
      <c r="Q276" s="324"/>
      <c r="R276" s="324"/>
      <c r="S276" s="324"/>
    </row>
    <row r="277" spans="1:19" ht="88.5" customHeight="1" x14ac:dyDescent="0.2">
      <c r="A277" s="324">
        <v>90</v>
      </c>
      <c r="B277" s="332" t="str">
        <f>'01-Mapa de riesgo-UO'!D278</f>
        <v>EXTENSIÓN_PROYECCIÓN_SOCIAL</v>
      </c>
      <c r="C277" s="332" t="str">
        <f>+'01-Mapa de riesgo-UO'!F278</f>
        <v>NO</v>
      </c>
      <c r="D277" s="332" t="str">
        <f>'01-Mapa de riesgo-UO'!J278</f>
        <v>Operacional</v>
      </c>
      <c r="E277" s="332" t="str">
        <f>'01-Mapa de riesgo-UO'!K278</f>
        <v>Emisión de una Declaración de Conformidad Errada
(7.8.6)</v>
      </c>
      <c r="F277" s="332"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32" t="str">
        <f>'01-Mapa de riesgo-UO'!M278</f>
        <v>Pérdida de  credibilidad en el laboratorio
Pérdida de la confianza en el laboratorio</v>
      </c>
      <c r="I277" s="385" t="str">
        <f>'01-Mapa de riesgo-UO'!AT278</f>
        <v>MODERADO</v>
      </c>
      <c r="J277" s="204" t="str">
        <f>'01-Mapa de riesgo-UO'!AW278</f>
        <v>REDUCIR</v>
      </c>
      <c r="K277" s="332" t="str">
        <f t="shared" si="22"/>
        <v>Si el proceso lo requiere</v>
      </c>
      <c r="L277" s="324"/>
      <c r="M277" s="324"/>
      <c r="N277" s="324"/>
      <c r="O277" s="324"/>
      <c r="P277" s="324"/>
      <c r="Q277" s="324"/>
      <c r="R277" s="324"/>
      <c r="S277" s="324"/>
    </row>
    <row r="278" spans="1:19" ht="88.5" hidden="1" customHeight="1" x14ac:dyDescent="0.2">
      <c r="A278" s="324"/>
      <c r="B278" s="332"/>
      <c r="C278" s="332"/>
      <c r="D278" s="332"/>
      <c r="E278" s="332"/>
      <c r="F278" s="332"/>
      <c r="G278" s="52">
        <f>'01-Mapa de riesgo-UO'!I279</f>
        <v>0</v>
      </c>
      <c r="H278" s="332"/>
      <c r="I278" s="385"/>
      <c r="J278" s="204">
        <f>'01-Mapa de riesgo-UO'!AW279</f>
        <v>0</v>
      </c>
      <c r="K278" s="332"/>
      <c r="L278" s="324"/>
      <c r="M278" s="324"/>
      <c r="N278" s="324"/>
      <c r="O278" s="324"/>
      <c r="P278" s="324"/>
      <c r="Q278" s="324"/>
      <c r="R278" s="324"/>
      <c r="S278" s="324"/>
    </row>
    <row r="279" spans="1:19" ht="88.5" hidden="1" customHeight="1" x14ac:dyDescent="0.2">
      <c r="A279" s="324"/>
      <c r="B279" s="332"/>
      <c r="C279" s="332"/>
      <c r="D279" s="332"/>
      <c r="E279" s="332"/>
      <c r="F279" s="332"/>
      <c r="G279" s="52">
        <f>'01-Mapa de riesgo-UO'!I280</f>
        <v>0</v>
      </c>
      <c r="H279" s="332"/>
      <c r="I279" s="385"/>
      <c r="J279" s="204">
        <f>'01-Mapa de riesgo-UO'!AW280</f>
        <v>0</v>
      </c>
      <c r="K279" s="332"/>
      <c r="L279" s="324"/>
      <c r="M279" s="324"/>
      <c r="N279" s="324"/>
      <c r="O279" s="324"/>
      <c r="P279" s="324"/>
      <c r="Q279" s="324"/>
      <c r="R279" s="324"/>
      <c r="S279" s="324"/>
    </row>
    <row r="280" spans="1:19" ht="88.5" customHeight="1" x14ac:dyDescent="0.2">
      <c r="A280" s="324">
        <v>91</v>
      </c>
      <c r="B280" s="332" t="str">
        <f>'01-Mapa de riesgo-UO'!D281</f>
        <v>EXTENSIÓN_PROYECCIÓN_SOCIAL</v>
      </c>
      <c r="C280" s="332" t="str">
        <f>+'01-Mapa de riesgo-UO'!F281</f>
        <v>NO</v>
      </c>
      <c r="D280" s="332" t="str">
        <f>'01-Mapa de riesgo-UO'!J281</f>
        <v>Operacional</v>
      </c>
      <c r="E280" s="332" t="str">
        <f>'01-Mapa de riesgo-UO'!K281</f>
        <v>Aplicación de un método de calibración inadecuado
(7.2)</v>
      </c>
      <c r="F280" s="332" t="str">
        <f>'01-Mapa de riesgo-UO'!L281</f>
        <v>Verificación del método es inapropiada para el laboratorio</v>
      </c>
      <c r="G280" s="52" t="str">
        <f>'01-Mapa de riesgo-UO'!I281</f>
        <v>En la verificación / validación del método no se tuvieron en cuenta todos los factores</v>
      </c>
      <c r="H280" s="332" t="str">
        <f>'01-Mapa de riesgo-UO'!M281</f>
        <v>Pérdida de  credibilidad en el laboratorio
Pérdida de la confianza en el laboratorio
No conformidades en auditorías internas y externas</v>
      </c>
      <c r="I280" s="385" t="str">
        <f>'01-Mapa de riesgo-UO'!AT281</f>
        <v>MODERADO</v>
      </c>
      <c r="J280" s="204" t="str">
        <f>'01-Mapa de riesgo-UO'!AW281</f>
        <v>REDUCIR</v>
      </c>
      <c r="K280" s="332" t="str">
        <f t="shared" si="22"/>
        <v>Si el proceso lo requiere</v>
      </c>
      <c r="L280" s="324"/>
      <c r="M280" s="324"/>
      <c r="N280" s="324"/>
      <c r="O280" s="324"/>
      <c r="P280" s="324"/>
      <c r="Q280" s="324"/>
      <c r="R280" s="324"/>
      <c r="S280" s="324"/>
    </row>
    <row r="281" spans="1:19" ht="88.5" hidden="1" customHeight="1" x14ac:dyDescent="0.2">
      <c r="A281" s="324"/>
      <c r="B281" s="332"/>
      <c r="C281" s="332"/>
      <c r="D281" s="332"/>
      <c r="E281" s="332"/>
      <c r="F281" s="332"/>
      <c r="G281" s="52">
        <f>'01-Mapa de riesgo-UO'!I282</f>
        <v>0</v>
      </c>
      <c r="H281" s="332"/>
      <c r="I281" s="385"/>
      <c r="J281" s="204">
        <f>'01-Mapa de riesgo-UO'!AW282</f>
        <v>0</v>
      </c>
      <c r="K281" s="332"/>
      <c r="L281" s="324"/>
      <c r="M281" s="324"/>
      <c r="N281" s="324"/>
      <c r="O281" s="324"/>
      <c r="P281" s="324"/>
      <c r="Q281" s="324"/>
      <c r="R281" s="324"/>
      <c r="S281" s="324"/>
    </row>
    <row r="282" spans="1:19" ht="88.5" hidden="1" customHeight="1" x14ac:dyDescent="0.2">
      <c r="A282" s="324"/>
      <c r="B282" s="332"/>
      <c r="C282" s="332"/>
      <c r="D282" s="332"/>
      <c r="E282" s="332"/>
      <c r="F282" s="332"/>
      <c r="G282" s="52">
        <f>'01-Mapa de riesgo-UO'!I283</f>
        <v>0</v>
      </c>
      <c r="H282" s="332"/>
      <c r="I282" s="385"/>
      <c r="J282" s="204">
        <f>'01-Mapa de riesgo-UO'!AW283</f>
        <v>0</v>
      </c>
      <c r="K282" s="332"/>
      <c r="L282" s="324"/>
      <c r="M282" s="324"/>
      <c r="N282" s="324"/>
      <c r="O282" s="324"/>
      <c r="P282" s="324"/>
      <c r="Q282" s="324"/>
      <c r="R282" s="324"/>
      <c r="S282" s="324"/>
    </row>
    <row r="283" spans="1:19" ht="88.5" customHeight="1" x14ac:dyDescent="0.2">
      <c r="A283" s="324">
        <v>92</v>
      </c>
      <c r="B283" s="332" t="str">
        <f>'01-Mapa de riesgo-UO'!D284</f>
        <v>EXTENSIÓN_PROYECCIÓN_SOCIAL</v>
      </c>
      <c r="C283" s="332" t="str">
        <f>+'01-Mapa de riesgo-UO'!F284</f>
        <v>NO</v>
      </c>
      <c r="D283" s="332" t="str">
        <f>'01-Mapa de riesgo-UO'!J284</f>
        <v>Operacional</v>
      </c>
      <c r="E283" s="332" t="str">
        <f>'01-Mapa de riesgo-UO'!K284</f>
        <v>Pérdida de la validez de los resultados
(7.7)</v>
      </c>
      <c r="F283" s="332"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32" t="str">
        <f>'01-Mapa de riesgo-UO'!M284</f>
        <v>Pérdida de  credibilidad en el laboratorio
Pérdida de la confianza en el laboratorio
No conformidades en auditorías internas y externas</v>
      </c>
      <c r="I283" s="385" t="str">
        <f>'01-Mapa de riesgo-UO'!AT284</f>
        <v>MODERADO</v>
      </c>
      <c r="J283" s="204" t="str">
        <f>'01-Mapa de riesgo-UO'!AW284</f>
        <v>REDUCIR</v>
      </c>
      <c r="K283" s="332" t="str">
        <f t="shared" si="22"/>
        <v>Si el proceso lo requiere</v>
      </c>
      <c r="L283" s="324"/>
      <c r="M283" s="324"/>
      <c r="N283" s="324"/>
      <c r="O283" s="324"/>
      <c r="P283" s="324"/>
      <c r="Q283" s="324"/>
      <c r="R283" s="324"/>
      <c r="S283" s="324"/>
    </row>
    <row r="284" spans="1:19" ht="88.5" hidden="1" customHeight="1" x14ac:dyDescent="0.2">
      <c r="A284" s="324"/>
      <c r="B284" s="332"/>
      <c r="C284" s="332"/>
      <c r="D284" s="332"/>
      <c r="E284" s="332"/>
      <c r="F284" s="332"/>
      <c r="G284" s="52">
        <f>'01-Mapa de riesgo-UO'!I285</f>
        <v>0</v>
      </c>
      <c r="H284" s="332"/>
      <c r="I284" s="385"/>
      <c r="J284" s="204">
        <f>'01-Mapa de riesgo-UO'!AW285</f>
        <v>0</v>
      </c>
      <c r="K284" s="332"/>
      <c r="L284" s="324"/>
      <c r="M284" s="324"/>
      <c r="N284" s="324"/>
      <c r="O284" s="324"/>
      <c r="P284" s="324"/>
      <c r="Q284" s="324"/>
      <c r="R284" s="324"/>
      <c r="S284" s="324"/>
    </row>
    <row r="285" spans="1:19" ht="88.5" hidden="1" customHeight="1" x14ac:dyDescent="0.2">
      <c r="A285" s="324"/>
      <c r="B285" s="332"/>
      <c r="C285" s="332"/>
      <c r="D285" s="332"/>
      <c r="E285" s="332"/>
      <c r="F285" s="332"/>
      <c r="G285" s="52">
        <f>'01-Mapa de riesgo-UO'!I286</f>
        <v>0</v>
      </c>
      <c r="H285" s="332"/>
      <c r="I285" s="385"/>
      <c r="J285" s="204">
        <f>'01-Mapa de riesgo-UO'!AW286</f>
        <v>0</v>
      </c>
      <c r="K285" s="332"/>
      <c r="L285" s="324"/>
      <c r="M285" s="324"/>
      <c r="N285" s="324"/>
      <c r="O285" s="324"/>
      <c r="P285" s="324"/>
      <c r="Q285" s="324"/>
      <c r="R285" s="324"/>
      <c r="S285" s="324"/>
    </row>
    <row r="286" spans="1:19" ht="88.5" customHeight="1" x14ac:dyDescent="0.2">
      <c r="A286" s="324">
        <v>93</v>
      </c>
      <c r="B286" s="332" t="str">
        <f>'01-Mapa de riesgo-UO'!D287</f>
        <v>EXTENSIÓN_PROYECCIÓN_SOCIAL</v>
      </c>
      <c r="C286" s="332" t="str">
        <f>+'01-Mapa de riesgo-UO'!F287</f>
        <v>NO</v>
      </c>
      <c r="D286" s="332" t="str">
        <f>'01-Mapa de riesgo-UO'!J287</f>
        <v>Cumplimiento</v>
      </c>
      <c r="E286" s="332" t="str">
        <f>'01-Mapa de riesgo-UO'!K287</f>
        <v xml:space="preserve">Resultados Insatisfactorios de la Participación en Ensayos de Aptitud </v>
      </c>
      <c r="F286" s="332" t="str">
        <f>'01-Mapa de riesgo-UO'!L287</f>
        <v>Los resultados de los ensayos de aptitud en los que participa el laboratorio son insatisfactorios</v>
      </c>
      <c r="G286" s="52" t="str">
        <f>'01-Mapa de riesgo-UO'!I287</f>
        <v>Utilización de una norma inadecuada para las calibraciones</v>
      </c>
      <c r="H286" s="332" t="str">
        <f>'01-Mapa de riesgo-UO'!M287</f>
        <v>Pérdida de  credibilidad en el laboratorio
Cierre del laboratorio</v>
      </c>
      <c r="I286" s="385" t="str">
        <f>'01-Mapa de riesgo-UO'!AT287</f>
        <v>LEVE</v>
      </c>
      <c r="J286" s="204" t="str">
        <f>'01-Mapa de riesgo-UO'!AW287</f>
        <v>ASUMIR</v>
      </c>
      <c r="K286" s="332" t="str">
        <f t="shared" si="22"/>
        <v>NO</v>
      </c>
      <c r="L286" s="324"/>
      <c r="M286" s="324"/>
      <c r="N286" s="324"/>
      <c r="O286" s="324"/>
      <c r="P286" s="324"/>
      <c r="Q286" s="324"/>
      <c r="R286" s="324"/>
      <c r="S286" s="324"/>
    </row>
    <row r="287" spans="1:19" ht="88.5" hidden="1" customHeight="1" x14ac:dyDescent="0.2">
      <c r="A287" s="324"/>
      <c r="B287" s="332"/>
      <c r="C287" s="332"/>
      <c r="D287" s="332"/>
      <c r="E287" s="332"/>
      <c r="F287" s="332"/>
      <c r="G287" s="52">
        <f>'01-Mapa de riesgo-UO'!I288</f>
        <v>0</v>
      </c>
      <c r="H287" s="332"/>
      <c r="I287" s="385"/>
      <c r="J287" s="204" t="str">
        <f>'01-Mapa de riesgo-UO'!AW288</f>
        <v>ASUMIR</v>
      </c>
      <c r="K287" s="332"/>
      <c r="L287" s="324"/>
      <c r="M287" s="324"/>
      <c r="N287" s="324"/>
      <c r="O287" s="324"/>
      <c r="P287" s="324"/>
      <c r="Q287" s="324"/>
      <c r="R287" s="324"/>
      <c r="S287" s="324"/>
    </row>
    <row r="288" spans="1:19" ht="88.5" hidden="1" customHeight="1" x14ac:dyDescent="0.2">
      <c r="A288" s="324"/>
      <c r="B288" s="332"/>
      <c r="C288" s="332"/>
      <c r="D288" s="332"/>
      <c r="E288" s="332"/>
      <c r="F288" s="332"/>
      <c r="G288" s="52">
        <f>'01-Mapa de riesgo-UO'!I289</f>
        <v>0</v>
      </c>
      <c r="H288" s="332"/>
      <c r="I288" s="385"/>
      <c r="J288" s="204" t="str">
        <f>'01-Mapa de riesgo-UO'!AW289</f>
        <v>ASUMIR</v>
      </c>
      <c r="K288" s="332"/>
      <c r="L288" s="324"/>
      <c r="M288" s="324"/>
      <c r="N288" s="324"/>
      <c r="O288" s="324"/>
      <c r="P288" s="324"/>
      <c r="Q288" s="324"/>
      <c r="R288" s="324"/>
      <c r="S288" s="324"/>
    </row>
    <row r="289" spans="1:19" ht="88.5" customHeight="1" x14ac:dyDescent="0.2">
      <c r="A289" s="324">
        <v>94</v>
      </c>
      <c r="B289" s="332" t="str">
        <f>'01-Mapa de riesgo-UO'!D290</f>
        <v>EXTENSIÓN_PROYECCIÓN_SOCIAL</v>
      </c>
      <c r="C289" s="332" t="str">
        <f>+'01-Mapa de riesgo-UO'!F290</f>
        <v>NO</v>
      </c>
      <c r="D289" s="332" t="str">
        <f>'01-Mapa de riesgo-UO'!J290</f>
        <v>Operacional</v>
      </c>
      <c r="E289" s="332" t="str">
        <f>'01-Mapa de riesgo-UO'!K290</f>
        <v>Interrupción del servicio de calibración</v>
      </c>
      <c r="F289" s="332"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32" t="str">
        <f>'01-Mapa de riesgo-UO'!M290</f>
        <v>Cierre del laboratorio                Incumplimiento con los clientes</v>
      </c>
      <c r="I289" s="385" t="str">
        <f>'01-Mapa de riesgo-UO'!AT290</f>
        <v>MODERADO</v>
      </c>
      <c r="J289" s="204" t="str">
        <f>'01-Mapa de riesgo-UO'!AW290</f>
        <v>COMPARTIR</v>
      </c>
      <c r="K289" s="332" t="str">
        <f t="shared" si="22"/>
        <v>Si el proceso lo requiere</v>
      </c>
      <c r="L289" s="324"/>
      <c r="M289" s="324"/>
      <c r="N289" s="324"/>
      <c r="O289" s="324"/>
      <c r="P289" s="324"/>
      <c r="Q289" s="324"/>
      <c r="R289" s="324"/>
      <c r="S289" s="324"/>
    </row>
    <row r="290" spans="1:19" ht="88.5" hidden="1" customHeight="1" x14ac:dyDescent="0.2">
      <c r="A290" s="324"/>
      <c r="B290" s="332"/>
      <c r="C290" s="332"/>
      <c r="D290" s="332"/>
      <c r="E290" s="332"/>
      <c r="F290" s="332"/>
      <c r="G290" s="52">
        <f>'01-Mapa de riesgo-UO'!I291</f>
        <v>0</v>
      </c>
      <c r="H290" s="332"/>
      <c r="I290" s="385"/>
      <c r="J290" s="204">
        <f>'01-Mapa de riesgo-UO'!AW291</f>
        <v>0</v>
      </c>
      <c r="K290" s="332"/>
      <c r="L290" s="324"/>
      <c r="M290" s="324"/>
      <c r="N290" s="324"/>
      <c r="O290" s="324"/>
      <c r="P290" s="324"/>
      <c r="Q290" s="324"/>
      <c r="R290" s="324"/>
      <c r="S290" s="324"/>
    </row>
    <row r="291" spans="1:19" ht="88.5" hidden="1" customHeight="1" x14ac:dyDescent="0.2">
      <c r="A291" s="324"/>
      <c r="B291" s="332"/>
      <c r="C291" s="332"/>
      <c r="D291" s="332"/>
      <c r="E291" s="332"/>
      <c r="F291" s="332"/>
      <c r="G291" s="52">
        <f>'01-Mapa de riesgo-UO'!I292</f>
        <v>0</v>
      </c>
      <c r="H291" s="332"/>
      <c r="I291" s="385"/>
      <c r="J291" s="204">
        <f>'01-Mapa de riesgo-UO'!AW292</f>
        <v>0</v>
      </c>
      <c r="K291" s="332"/>
      <c r="L291" s="324"/>
      <c r="M291" s="324"/>
      <c r="N291" s="324"/>
      <c r="O291" s="324"/>
      <c r="P291" s="324"/>
      <c r="Q291" s="324"/>
      <c r="R291" s="324"/>
      <c r="S291" s="324"/>
    </row>
    <row r="292" spans="1:19" ht="88.5" customHeight="1" x14ac:dyDescent="0.2">
      <c r="A292" s="324">
        <v>95</v>
      </c>
      <c r="B292" s="332" t="str">
        <f>'01-Mapa de riesgo-UO'!D293</f>
        <v>EXTENSIÓN_PROYECCIÓN_SOCIAL</v>
      </c>
      <c r="C292" s="332" t="str">
        <f>+'01-Mapa de riesgo-UO'!F293</f>
        <v>NO</v>
      </c>
      <c r="D292" s="332" t="str">
        <f>'01-Mapa de riesgo-UO'!J293</f>
        <v>Operacional</v>
      </c>
      <c r="E292" s="332" t="str">
        <f>'01-Mapa de riesgo-UO'!K293</f>
        <v>Interrupción del servicio de calibración</v>
      </c>
      <c r="F292" s="332"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32" t="str">
        <f>'01-Mapa de riesgo-UO'!M293</f>
        <v>Cierre del laboratorio                Incumplimiento con los clientes</v>
      </c>
      <c r="I292" s="385" t="str">
        <f>'01-Mapa de riesgo-UO'!AT293</f>
        <v>MODERADO</v>
      </c>
      <c r="J292" s="204" t="str">
        <f>'01-Mapa de riesgo-UO'!AW293</f>
        <v>REDUCIR</v>
      </c>
      <c r="K292" s="332" t="str">
        <f t="shared" si="22"/>
        <v>Si el proceso lo requiere</v>
      </c>
      <c r="L292" s="324"/>
      <c r="M292" s="324"/>
      <c r="N292" s="324"/>
      <c r="O292" s="324"/>
      <c r="P292" s="324"/>
      <c r="Q292" s="324"/>
      <c r="R292" s="324"/>
      <c r="S292" s="324"/>
    </row>
    <row r="293" spans="1:19" ht="88.5" hidden="1" customHeight="1" x14ac:dyDescent="0.2">
      <c r="A293" s="324"/>
      <c r="B293" s="332"/>
      <c r="C293" s="332"/>
      <c r="D293" s="332"/>
      <c r="E293" s="332"/>
      <c r="F293" s="332"/>
      <c r="G293" s="52">
        <f>'01-Mapa de riesgo-UO'!I294</f>
        <v>0</v>
      </c>
      <c r="H293" s="332"/>
      <c r="I293" s="385"/>
      <c r="J293" s="204">
        <f>'01-Mapa de riesgo-UO'!AW294</f>
        <v>0</v>
      </c>
      <c r="K293" s="332"/>
      <c r="L293" s="324"/>
      <c r="M293" s="324"/>
      <c r="N293" s="324"/>
      <c r="O293" s="324"/>
      <c r="P293" s="324"/>
      <c r="Q293" s="324"/>
      <c r="R293" s="324"/>
      <c r="S293" s="324"/>
    </row>
    <row r="294" spans="1:19" ht="88.5" hidden="1" customHeight="1" x14ac:dyDescent="0.2">
      <c r="A294" s="324"/>
      <c r="B294" s="332"/>
      <c r="C294" s="332"/>
      <c r="D294" s="332"/>
      <c r="E294" s="332"/>
      <c r="F294" s="332"/>
      <c r="G294" s="52">
        <f>'01-Mapa de riesgo-UO'!I295</f>
        <v>0</v>
      </c>
      <c r="H294" s="332"/>
      <c r="I294" s="385"/>
      <c r="J294" s="204">
        <f>'01-Mapa de riesgo-UO'!AW295</f>
        <v>0</v>
      </c>
      <c r="K294" s="332"/>
      <c r="L294" s="324"/>
      <c r="M294" s="324"/>
      <c r="N294" s="324"/>
      <c r="O294" s="324"/>
      <c r="P294" s="324"/>
      <c r="Q294" s="324"/>
      <c r="R294" s="324"/>
      <c r="S294" s="324"/>
    </row>
    <row r="295" spans="1:19" ht="88.5" customHeight="1" x14ac:dyDescent="0.2">
      <c r="A295" s="324">
        <v>96</v>
      </c>
      <c r="B295" s="332" t="str">
        <f>'01-Mapa de riesgo-UO'!D296</f>
        <v>EXTENSIÓN_PROYECCIÓN_SOCIAL</v>
      </c>
      <c r="C295" s="332" t="str">
        <f>+'01-Mapa de riesgo-UO'!F296</f>
        <v>NO</v>
      </c>
      <c r="D295" s="332" t="str">
        <f>'01-Mapa de riesgo-UO'!J296</f>
        <v>Operacional</v>
      </c>
      <c r="E295" s="332" t="str">
        <f>'01-Mapa de riesgo-UO'!K296</f>
        <v>Interrupción del servicio de calibración</v>
      </c>
      <c r="F295" s="332" t="str">
        <f>'01-Mapa de riesgo-UO'!L296</f>
        <v>El laboratorio no puede prestar sus servicios porque no cuenta con el personal clave para realizar las calibraciones</v>
      </c>
      <c r="G295" s="52" t="str">
        <f>'01-Mapa de riesgo-UO'!I296</f>
        <v>Ausencia de Personal clave para realizar las calibraciones</v>
      </c>
      <c r="H295" s="332" t="str">
        <f>'01-Mapa de riesgo-UO'!M296</f>
        <v>Cierre del laboratorio                Incumplimiento con los clientes</v>
      </c>
      <c r="I295" s="385" t="str">
        <f>'01-Mapa de riesgo-UO'!AT296</f>
        <v>MODERADO</v>
      </c>
      <c r="J295" s="204" t="str">
        <f>'01-Mapa de riesgo-UO'!AW296</f>
        <v>REDUCIR</v>
      </c>
      <c r="K295" s="332" t="str">
        <f t="shared" si="22"/>
        <v>Si el proceso lo requiere</v>
      </c>
      <c r="L295" s="324"/>
      <c r="M295" s="324"/>
      <c r="N295" s="324"/>
      <c r="O295" s="324"/>
      <c r="P295" s="324"/>
      <c r="Q295" s="324"/>
      <c r="R295" s="324"/>
      <c r="S295" s="324"/>
    </row>
    <row r="296" spans="1:19" ht="88.5" hidden="1" customHeight="1" x14ac:dyDescent="0.2">
      <c r="A296" s="324"/>
      <c r="B296" s="332"/>
      <c r="C296" s="332"/>
      <c r="D296" s="332"/>
      <c r="E296" s="332"/>
      <c r="F296" s="332"/>
      <c r="G296" s="52">
        <f>'01-Mapa de riesgo-UO'!I297</f>
        <v>0</v>
      </c>
      <c r="H296" s="332"/>
      <c r="I296" s="385"/>
      <c r="J296" s="204">
        <f>'01-Mapa de riesgo-UO'!AW297</f>
        <v>0</v>
      </c>
      <c r="K296" s="332"/>
      <c r="L296" s="324"/>
      <c r="M296" s="324"/>
      <c r="N296" s="324"/>
      <c r="O296" s="324"/>
      <c r="P296" s="324"/>
      <c r="Q296" s="324"/>
      <c r="R296" s="324"/>
      <c r="S296" s="324"/>
    </row>
    <row r="297" spans="1:19" ht="88.5" hidden="1" customHeight="1" x14ac:dyDescent="0.2">
      <c r="A297" s="324"/>
      <c r="B297" s="332"/>
      <c r="C297" s="332"/>
      <c r="D297" s="332"/>
      <c r="E297" s="332"/>
      <c r="F297" s="332"/>
      <c r="G297" s="52">
        <f>'01-Mapa de riesgo-UO'!I298</f>
        <v>0</v>
      </c>
      <c r="H297" s="332"/>
      <c r="I297" s="385"/>
      <c r="J297" s="204">
        <f>'01-Mapa de riesgo-UO'!AW298</f>
        <v>0</v>
      </c>
      <c r="K297" s="332"/>
      <c r="L297" s="324"/>
      <c r="M297" s="324"/>
      <c r="N297" s="324"/>
      <c r="O297" s="324"/>
      <c r="P297" s="324"/>
      <c r="Q297" s="324"/>
      <c r="R297" s="324"/>
      <c r="S297" s="324"/>
    </row>
    <row r="298" spans="1:19" ht="88.5" customHeight="1" x14ac:dyDescent="0.2">
      <c r="A298" s="324">
        <v>97</v>
      </c>
      <c r="B298" s="332" t="str">
        <f>'01-Mapa de riesgo-UO'!D299</f>
        <v>EXTENSIÓN_PROYECCIÓN_SOCIAL</v>
      </c>
      <c r="C298" s="332" t="str">
        <f>+'01-Mapa de riesgo-UO'!F299</f>
        <v>NO</v>
      </c>
      <c r="D298" s="332" t="str">
        <f>'01-Mapa de riesgo-UO'!J299</f>
        <v>Corrupción</v>
      </c>
      <c r="E298" s="332" t="str">
        <f>'01-Mapa de riesgo-UO'!K299</f>
        <v>Pérdida de la imparcialidad (4.1.3)</v>
      </c>
      <c r="F298" s="332"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32" t="str">
        <f>'01-Mapa de riesgo-UO'!M299</f>
        <v>Pérdida de  credibilidad en el laboratorio
Pérdida de la confianza en el funcionario.
Iniciación de un proceso disciplinario</v>
      </c>
      <c r="I298" s="385" t="str">
        <f>'01-Mapa de riesgo-UO'!AT299</f>
        <v>LEVE</v>
      </c>
      <c r="J298" s="204" t="str">
        <f>'01-Mapa de riesgo-UO'!AW299</f>
        <v>ASUMIR</v>
      </c>
      <c r="K298" s="332" t="str">
        <f t="shared" si="22"/>
        <v>NO</v>
      </c>
      <c r="L298" s="324"/>
      <c r="M298" s="324"/>
      <c r="N298" s="324"/>
      <c r="O298" s="324"/>
      <c r="P298" s="324"/>
      <c r="Q298" s="324"/>
      <c r="R298" s="324"/>
      <c r="S298" s="324"/>
    </row>
    <row r="299" spans="1:19" ht="88.5" hidden="1" customHeight="1" x14ac:dyDescent="0.2">
      <c r="A299" s="324"/>
      <c r="B299" s="332"/>
      <c r="C299" s="332"/>
      <c r="D299" s="332"/>
      <c r="E299" s="332"/>
      <c r="F299" s="332"/>
      <c r="G299" s="52">
        <f>'01-Mapa de riesgo-UO'!I300</f>
        <v>0</v>
      </c>
      <c r="H299" s="332"/>
      <c r="I299" s="385"/>
      <c r="J299" s="204" t="str">
        <f>'01-Mapa de riesgo-UO'!AW300</f>
        <v>ASUMIR</v>
      </c>
      <c r="K299" s="332"/>
      <c r="L299" s="324"/>
      <c r="M299" s="324"/>
      <c r="N299" s="324"/>
      <c r="O299" s="324"/>
      <c r="P299" s="324"/>
      <c r="Q299" s="324"/>
      <c r="R299" s="324"/>
      <c r="S299" s="324"/>
    </row>
    <row r="300" spans="1:19" ht="88.5" hidden="1" customHeight="1" x14ac:dyDescent="0.2">
      <c r="A300" s="324"/>
      <c r="B300" s="332"/>
      <c r="C300" s="332"/>
      <c r="D300" s="332"/>
      <c r="E300" s="332"/>
      <c r="F300" s="332"/>
      <c r="G300" s="52">
        <f>'01-Mapa de riesgo-UO'!I301</f>
        <v>0</v>
      </c>
      <c r="H300" s="332"/>
      <c r="I300" s="385"/>
      <c r="J300" s="204" t="str">
        <f>'01-Mapa de riesgo-UO'!AW301</f>
        <v>ASUMIR</v>
      </c>
      <c r="K300" s="332"/>
      <c r="L300" s="324"/>
      <c r="M300" s="324"/>
      <c r="N300" s="324"/>
      <c r="O300" s="324"/>
      <c r="P300" s="324"/>
      <c r="Q300" s="324"/>
      <c r="R300" s="324"/>
      <c r="S300" s="324"/>
    </row>
    <row r="301" spans="1:19" ht="88.5" customHeight="1" x14ac:dyDescent="0.2">
      <c r="A301" s="324">
        <v>98</v>
      </c>
      <c r="B301" s="332" t="str">
        <f>'01-Mapa de riesgo-UO'!D302</f>
        <v>EXTENSIÓN_PROYECCIÓN_SOCIAL</v>
      </c>
      <c r="C301" s="332" t="str">
        <f>+'01-Mapa de riesgo-UO'!F302</f>
        <v>NO</v>
      </c>
      <c r="D301" s="332" t="str">
        <f>'01-Mapa de riesgo-UO'!J302</f>
        <v>Corrupción</v>
      </c>
      <c r="E301" s="332" t="str">
        <f>'01-Mapa de riesgo-UO'!K302</f>
        <v>Pérdida de la imparcialidad
(4.1.3)</v>
      </c>
      <c r="F301" s="332"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32" t="str">
        <f>'01-Mapa de riesgo-UO'!M302</f>
        <v>Pérdida de  credibilidad en el laboratorio.
Pérdida de la confianza en el funcionario.
Iniciación de un proceso disciplinario</v>
      </c>
      <c r="I301" s="385" t="str">
        <f>'01-Mapa de riesgo-UO'!AT302</f>
        <v>LEVE</v>
      </c>
      <c r="J301" s="204" t="str">
        <f>'01-Mapa de riesgo-UO'!AW302</f>
        <v>ASUMIR</v>
      </c>
      <c r="K301" s="332" t="str">
        <f t="shared" si="22"/>
        <v>NO</v>
      </c>
      <c r="L301" s="324"/>
      <c r="M301" s="324"/>
      <c r="N301" s="324"/>
      <c r="O301" s="324"/>
      <c r="P301" s="324"/>
      <c r="Q301" s="324"/>
      <c r="R301" s="324"/>
      <c r="S301" s="324"/>
    </row>
    <row r="302" spans="1:19" ht="88.5" hidden="1" customHeight="1" x14ac:dyDescent="0.2">
      <c r="A302" s="324"/>
      <c r="B302" s="332"/>
      <c r="C302" s="332"/>
      <c r="D302" s="332"/>
      <c r="E302" s="332"/>
      <c r="F302" s="332"/>
      <c r="G302" s="52" t="str">
        <f>'01-Mapa de riesgo-UO'!I303</f>
        <v xml:space="preserve">Orden de un superior sobre el resultado del ensayo </v>
      </c>
      <c r="H302" s="332"/>
      <c r="I302" s="385"/>
      <c r="J302" s="204" t="str">
        <f>'01-Mapa de riesgo-UO'!AW303</f>
        <v>ASUMIR</v>
      </c>
      <c r="K302" s="332"/>
      <c r="L302" s="324"/>
      <c r="M302" s="324"/>
      <c r="N302" s="324"/>
      <c r="O302" s="324"/>
      <c r="P302" s="324"/>
      <c r="Q302" s="324"/>
      <c r="R302" s="324"/>
      <c r="S302" s="324"/>
    </row>
    <row r="303" spans="1:19" ht="88.5" hidden="1" customHeight="1" x14ac:dyDescent="0.2">
      <c r="A303" s="324"/>
      <c r="B303" s="332"/>
      <c r="C303" s="332"/>
      <c r="D303" s="332"/>
      <c r="E303" s="332"/>
      <c r="F303" s="332"/>
      <c r="G303" s="52" t="str">
        <f>'01-Mapa de riesgo-UO'!I304</f>
        <v>Conflicto de intereses, al prestar servicios de ensayo y calibración entre los que hacen parte  del  centro de laboratorios</v>
      </c>
      <c r="H303" s="332"/>
      <c r="I303" s="385"/>
      <c r="J303" s="204" t="str">
        <f>'01-Mapa de riesgo-UO'!AW304</f>
        <v>ASUMIR</v>
      </c>
      <c r="K303" s="332"/>
      <c r="L303" s="324"/>
      <c r="M303" s="324"/>
      <c r="N303" s="324"/>
      <c r="O303" s="324"/>
      <c r="P303" s="324"/>
      <c r="Q303" s="324"/>
      <c r="R303" s="324"/>
      <c r="S303" s="324"/>
    </row>
    <row r="304" spans="1:19" ht="88.5" customHeight="1" x14ac:dyDescent="0.2">
      <c r="A304" s="324">
        <v>99</v>
      </c>
      <c r="B304" s="332" t="str">
        <f>'01-Mapa de riesgo-UO'!D305</f>
        <v>EXTENSIÓN_PROYECCIÓN_SOCIAL</v>
      </c>
      <c r="C304" s="332" t="str">
        <f>+'01-Mapa de riesgo-UO'!F305</f>
        <v>NO</v>
      </c>
      <c r="D304" s="332" t="str">
        <f>'01-Mapa de riesgo-UO'!J305</f>
        <v>Operacional</v>
      </c>
      <c r="E304" s="332" t="str">
        <f>'01-Mapa de riesgo-UO'!K305</f>
        <v>Pérdida de la validez de los resultados del laboratorio
(6,3)</v>
      </c>
      <c r="F304" s="332"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32" t="str">
        <f>'01-Mapa de riesgo-UO'!M305</f>
        <v>Pérdida de  credibilidad en el laboratorio.
Pérdida de la confianza en el laboratorio.
Desviaciones significativas según la información declarada por el cliente.</v>
      </c>
      <c r="I304" s="385" t="str">
        <f>'01-Mapa de riesgo-UO'!AT305</f>
        <v>LEVE</v>
      </c>
      <c r="J304" s="204" t="str">
        <f>'01-Mapa de riesgo-UO'!AW305</f>
        <v>ASUMIR</v>
      </c>
      <c r="K304" s="332" t="str">
        <f t="shared" si="22"/>
        <v>NO</v>
      </c>
      <c r="L304" s="324"/>
      <c r="M304" s="324"/>
      <c r="N304" s="324"/>
      <c r="O304" s="324"/>
      <c r="P304" s="324"/>
      <c r="Q304" s="324"/>
      <c r="R304" s="324"/>
      <c r="S304" s="324"/>
    </row>
    <row r="305" spans="1:19" ht="88.5" hidden="1" customHeight="1" x14ac:dyDescent="0.2">
      <c r="A305" s="324"/>
      <c r="B305" s="332"/>
      <c r="C305" s="332"/>
      <c r="D305" s="332"/>
      <c r="E305" s="332"/>
      <c r="F305" s="332"/>
      <c r="G305" s="52">
        <f>'01-Mapa de riesgo-UO'!I306</f>
        <v>0</v>
      </c>
      <c r="H305" s="332"/>
      <c r="I305" s="385"/>
      <c r="J305" s="204" t="str">
        <f>'01-Mapa de riesgo-UO'!AW306</f>
        <v>ASUMIR</v>
      </c>
      <c r="K305" s="332"/>
      <c r="L305" s="324"/>
      <c r="M305" s="324"/>
      <c r="N305" s="324"/>
      <c r="O305" s="324"/>
      <c r="P305" s="324"/>
      <c r="Q305" s="324"/>
      <c r="R305" s="324"/>
      <c r="S305" s="324"/>
    </row>
    <row r="306" spans="1:19" ht="88.5" hidden="1" customHeight="1" x14ac:dyDescent="0.2">
      <c r="A306" s="324"/>
      <c r="B306" s="332"/>
      <c r="C306" s="332"/>
      <c r="D306" s="332"/>
      <c r="E306" s="332"/>
      <c r="F306" s="332"/>
      <c r="G306" s="52">
        <f>'01-Mapa de riesgo-UO'!I307</f>
        <v>0</v>
      </c>
      <c r="H306" s="332"/>
      <c r="I306" s="385"/>
      <c r="J306" s="204" t="str">
        <f>'01-Mapa de riesgo-UO'!AW307</f>
        <v>ASUMIR</v>
      </c>
      <c r="K306" s="332"/>
      <c r="L306" s="324"/>
      <c r="M306" s="324"/>
      <c r="N306" s="324"/>
      <c r="O306" s="324"/>
      <c r="P306" s="324"/>
      <c r="Q306" s="324"/>
      <c r="R306" s="324"/>
      <c r="S306" s="324"/>
    </row>
    <row r="307" spans="1:19" ht="88.5" customHeight="1" x14ac:dyDescent="0.2">
      <c r="A307" s="324">
        <v>100</v>
      </c>
      <c r="B307" s="332" t="str">
        <f>'01-Mapa de riesgo-UO'!D308</f>
        <v>EXTENSIÓN_PROYECCIÓN_SOCIAL</v>
      </c>
      <c r="C307" s="332" t="str">
        <f>+'01-Mapa de riesgo-UO'!F308</f>
        <v>NO</v>
      </c>
      <c r="D307" s="332" t="str">
        <f>'01-Mapa de riesgo-UO'!J308</f>
        <v>Operacional</v>
      </c>
      <c r="E307" s="332" t="str">
        <f>'01-Mapa de riesgo-UO'!K308</f>
        <v>Pérdida de la validez de los resultados del laboratorio
(6,4.6)</v>
      </c>
      <c r="F307" s="332"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32" t="str">
        <f>'01-Mapa de riesgo-UO'!M308</f>
        <v xml:space="preserve">Pérdida de  credibilidad en el laboratorio
Pérdida de la confianza en el laboratorio
</v>
      </c>
      <c r="I307" s="385" t="str">
        <f>'01-Mapa de riesgo-UO'!AT308</f>
        <v>LEVE</v>
      </c>
      <c r="J307" s="204" t="str">
        <f>'01-Mapa de riesgo-UO'!AW308</f>
        <v>ASUMIR</v>
      </c>
      <c r="K307" s="332" t="str">
        <f t="shared" si="22"/>
        <v>NO</v>
      </c>
      <c r="L307" s="324"/>
      <c r="M307" s="324"/>
      <c r="N307" s="324"/>
      <c r="O307" s="324"/>
      <c r="P307" s="324"/>
      <c r="Q307" s="324"/>
      <c r="R307" s="324"/>
      <c r="S307" s="324"/>
    </row>
    <row r="308" spans="1:19" ht="88.5" hidden="1" customHeight="1" x14ac:dyDescent="0.2">
      <c r="A308" s="324"/>
      <c r="B308" s="332"/>
      <c r="C308" s="332"/>
      <c r="D308" s="332"/>
      <c r="E308" s="332"/>
      <c r="F308" s="332"/>
      <c r="G308" s="52">
        <f>'01-Mapa de riesgo-UO'!I309</f>
        <v>0</v>
      </c>
      <c r="H308" s="332"/>
      <c r="I308" s="385"/>
      <c r="J308" s="204" t="str">
        <f>'01-Mapa de riesgo-UO'!AW309</f>
        <v>ASUMIR</v>
      </c>
      <c r="K308" s="332"/>
      <c r="L308" s="324"/>
      <c r="M308" s="324"/>
      <c r="N308" s="324"/>
      <c r="O308" s="324"/>
      <c r="P308" s="324"/>
      <c r="Q308" s="324"/>
      <c r="R308" s="324"/>
      <c r="S308" s="324"/>
    </row>
    <row r="309" spans="1:19" ht="88.5" hidden="1" customHeight="1" x14ac:dyDescent="0.2">
      <c r="A309" s="324"/>
      <c r="B309" s="332"/>
      <c r="C309" s="332"/>
      <c r="D309" s="332"/>
      <c r="E309" s="332"/>
      <c r="F309" s="332"/>
      <c r="G309" s="52">
        <f>'01-Mapa de riesgo-UO'!I310</f>
        <v>0</v>
      </c>
      <c r="H309" s="332"/>
      <c r="I309" s="385"/>
      <c r="J309" s="204" t="str">
        <f>'01-Mapa de riesgo-UO'!AW310</f>
        <v>ASUMIR</v>
      </c>
      <c r="K309" s="332"/>
      <c r="L309" s="324"/>
      <c r="M309" s="324"/>
      <c r="N309" s="324"/>
      <c r="O309" s="324"/>
      <c r="P309" s="324"/>
      <c r="Q309" s="324"/>
      <c r="R309" s="324"/>
      <c r="S309" s="324"/>
    </row>
    <row r="310" spans="1:19" ht="88.5" customHeight="1" x14ac:dyDescent="0.2">
      <c r="A310" s="324">
        <v>101</v>
      </c>
      <c r="B310" s="332" t="str">
        <f>'01-Mapa de riesgo-UO'!D311</f>
        <v>EXTENSIÓN_PROYECCIÓN_SOCIAL</v>
      </c>
      <c r="C310" s="332" t="str">
        <f>+'01-Mapa de riesgo-UO'!F311</f>
        <v>NO</v>
      </c>
      <c r="D310" s="332" t="str">
        <f>'01-Mapa de riesgo-UO'!J311</f>
        <v>Operacional</v>
      </c>
      <c r="E310" s="332" t="str">
        <f>'01-Mapa de riesgo-UO'!K311</f>
        <v>Pérdida de la validez de los resultados del laboratorio
(6,4.9)</v>
      </c>
      <c r="F310" s="332"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32" t="str">
        <f>'01-Mapa de riesgo-UO'!M311</f>
        <v>Pérdida de  credibilidad en el laboratorio.
Pérdida de la confianza en el laboratorio.
Desviaciiones significativas en los resultados de ensayos.</v>
      </c>
      <c r="I310" s="385" t="str">
        <f>'01-Mapa de riesgo-UO'!AT311</f>
        <v>LEVE</v>
      </c>
      <c r="J310" s="204" t="str">
        <f>'01-Mapa de riesgo-UO'!AW311</f>
        <v>ASUMIR</v>
      </c>
      <c r="K310" s="332" t="str">
        <f t="shared" si="22"/>
        <v>NO</v>
      </c>
      <c r="L310" s="324"/>
      <c r="M310" s="324"/>
      <c r="N310" s="324"/>
      <c r="O310" s="324"/>
      <c r="P310" s="324"/>
      <c r="Q310" s="324"/>
      <c r="R310" s="324"/>
      <c r="S310" s="324"/>
    </row>
    <row r="311" spans="1:19" ht="88.5" hidden="1" customHeight="1" x14ac:dyDescent="0.2">
      <c r="A311" s="324"/>
      <c r="B311" s="332"/>
      <c r="C311" s="332"/>
      <c r="D311" s="332"/>
      <c r="E311" s="332"/>
      <c r="F311" s="332"/>
      <c r="G311" s="52" t="str">
        <f>'01-Mapa de riesgo-UO'!I312</f>
        <v>Procesamiento de datos con un software  no validado</v>
      </c>
      <c r="H311" s="332"/>
      <c r="I311" s="385"/>
      <c r="J311" s="204" t="str">
        <f>'01-Mapa de riesgo-UO'!AW312</f>
        <v>ASUMIR</v>
      </c>
      <c r="K311" s="332"/>
      <c r="L311" s="324"/>
      <c r="M311" s="324"/>
      <c r="N311" s="324"/>
      <c r="O311" s="324"/>
      <c r="P311" s="324"/>
      <c r="Q311" s="324"/>
      <c r="R311" s="324"/>
      <c r="S311" s="324"/>
    </row>
    <row r="312" spans="1:19" ht="88.5" hidden="1" customHeight="1" x14ac:dyDescent="0.2">
      <c r="A312" s="324"/>
      <c r="B312" s="332"/>
      <c r="C312" s="332"/>
      <c r="D312" s="332"/>
      <c r="E312" s="332"/>
      <c r="F312" s="332"/>
      <c r="G312" s="52">
        <f>'01-Mapa de riesgo-UO'!I313</f>
        <v>0</v>
      </c>
      <c r="H312" s="332"/>
      <c r="I312" s="385"/>
      <c r="J312" s="204" t="str">
        <f>'01-Mapa de riesgo-UO'!AW313</f>
        <v>ASUMIR</v>
      </c>
      <c r="K312" s="332"/>
      <c r="L312" s="324"/>
      <c r="M312" s="324"/>
      <c r="N312" s="324"/>
      <c r="O312" s="324"/>
      <c r="P312" s="324"/>
      <c r="Q312" s="324"/>
      <c r="R312" s="324"/>
      <c r="S312" s="324"/>
    </row>
    <row r="313" spans="1:19" ht="88.5" customHeight="1" x14ac:dyDescent="0.2">
      <c r="A313" s="324">
        <v>102</v>
      </c>
      <c r="B313" s="332" t="str">
        <f>'01-Mapa de riesgo-UO'!D314</f>
        <v>EXTENSIÓN_PROYECCIÓN_SOCIAL</v>
      </c>
      <c r="C313" s="332" t="str">
        <f>+'01-Mapa de riesgo-UO'!F314</f>
        <v>NO</v>
      </c>
      <c r="D313" s="332" t="str">
        <f>'01-Mapa de riesgo-UO'!J314</f>
        <v>Operacional</v>
      </c>
      <c r="E313" s="332" t="str">
        <f>'01-Mapa de riesgo-UO'!K314</f>
        <v>Emisión de una Declaración de Conformidad errada
(7,8,6)</v>
      </c>
      <c r="F313" s="332"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32" t="str">
        <f>'01-Mapa de riesgo-UO'!M314</f>
        <v>Pérdida de  credibilidad en el laboratorio.
Pérdida de la confianza en el laboratorio</v>
      </c>
      <c r="I313" s="385" t="str">
        <f>'01-Mapa de riesgo-UO'!AT314</f>
        <v>LEVE</v>
      </c>
      <c r="J313" s="204" t="str">
        <f>'01-Mapa de riesgo-UO'!AW314</f>
        <v>ASUMIR</v>
      </c>
      <c r="K313" s="332" t="str">
        <f t="shared" si="22"/>
        <v>NO</v>
      </c>
      <c r="L313" s="324"/>
      <c r="M313" s="324"/>
      <c r="N313" s="324"/>
      <c r="O313" s="324"/>
      <c r="P313" s="324"/>
      <c r="Q313" s="324"/>
      <c r="R313" s="324"/>
      <c r="S313" s="324"/>
    </row>
    <row r="314" spans="1:19" ht="88.5" hidden="1" customHeight="1" x14ac:dyDescent="0.2">
      <c r="A314" s="324"/>
      <c r="B314" s="332"/>
      <c r="C314" s="332"/>
      <c r="D314" s="332"/>
      <c r="E314" s="332"/>
      <c r="F314" s="332"/>
      <c r="G314" s="52">
        <f>'01-Mapa de riesgo-UO'!I315</f>
        <v>0</v>
      </c>
      <c r="H314" s="332"/>
      <c r="I314" s="385"/>
      <c r="J314" s="204" t="str">
        <f>'01-Mapa de riesgo-UO'!AW315</f>
        <v>ASUMIR</v>
      </c>
      <c r="K314" s="332"/>
      <c r="L314" s="324"/>
      <c r="M314" s="324"/>
      <c r="N314" s="324"/>
      <c r="O314" s="324"/>
      <c r="P314" s="324"/>
      <c r="Q314" s="324"/>
      <c r="R314" s="324"/>
      <c r="S314" s="324"/>
    </row>
    <row r="315" spans="1:19" ht="88.5" hidden="1" customHeight="1" x14ac:dyDescent="0.2">
      <c r="A315" s="324"/>
      <c r="B315" s="332"/>
      <c r="C315" s="332"/>
      <c r="D315" s="332"/>
      <c r="E315" s="332"/>
      <c r="F315" s="332"/>
      <c r="G315" s="52">
        <f>'01-Mapa de riesgo-UO'!I316</f>
        <v>0</v>
      </c>
      <c r="H315" s="332"/>
      <c r="I315" s="385"/>
      <c r="J315" s="204" t="str">
        <f>'01-Mapa de riesgo-UO'!AW316</f>
        <v>ASUMIR</v>
      </c>
      <c r="K315" s="332"/>
      <c r="L315" s="324"/>
      <c r="M315" s="324"/>
      <c r="N315" s="324"/>
      <c r="O315" s="324"/>
      <c r="P315" s="324"/>
      <c r="Q315" s="324"/>
      <c r="R315" s="324"/>
      <c r="S315" s="324"/>
    </row>
    <row r="316" spans="1:19" ht="88.5" customHeight="1" x14ac:dyDescent="0.2">
      <c r="A316" s="324">
        <v>103</v>
      </c>
      <c r="B316" s="332" t="str">
        <f>'01-Mapa de riesgo-UO'!D317</f>
        <v>EXTENSIÓN_PROYECCIÓN_SOCIAL</v>
      </c>
      <c r="C316" s="332" t="str">
        <f>+'01-Mapa de riesgo-UO'!F317</f>
        <v>NO</v>
      </c>
      <c r="D316" s="332" t="str">
        <f>'01-Mapa de riesgo-UO'!J317</f>
        <v>Operacional</v>
      </c>
      <c r="E316" s="332" t="str">
        <f>'01-Mapa de riesgo-UO'!K317</f>
        <v>Pérdida de la validez de los resultados
(7.6)</v>
      </c>
      <c r="F316" s="332"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32" t="str">
        <f>'01-Mapa de riesgo-UO'!M317</f>
        <v xml:space="preserve">Pérdida de  credibilidad en el laboratorio
Pérdida de la confianza en el laboratorio
No conformidades en audiorías internas y externas
</v>
      </c>
      <c r="I316" s="385" t="str">
        <f>'01-Mapa de riesgo-UO'!AT317</f>
        <v>LEVE</v>
      </c>
      <c r="J316" s="204" t="str">
        <f>'01-Mapa de riesgo-UO'!AW317</f>
        <v>ASUMIR</v>
      </c>
      <c r="K316" s="332" t="str">
        <f t="shared" si="22"/>
        <v>NO</v>
      </c>
      <c r="L316" s="324"/>
      <c r="M316" s="324"/>
      <c r="N316" s="324"/>
      <c r="O316" s="324"/>
      <c r="P316" s="324"/>
      <c r="Q316" s="324"/>
      <c r="R316" s="324"/>
      <c r="S316" s="324"/>
    </row>
    <row r="317" spans="1:19" ht="88.5" hidden="1" customHeight="1" x14ac:dyDescent="0.2">
      <c r="A317" s="324"/>
      <c r="B317" s="332"/>
      <c r="C317" s="332"/>
      <c r="D317" s="332"/>
      <c r="E317" s="332"/>
      <c r="F317" s="332"/>
      <c r="G317" s="52">
        <f>'01-Mapa de riesgo-UO'!I318</f>
        <v>0</v>
      </c>
      <c r="H317" s="332"/>
      <c r="I317" s="385"/>
      <c r="J317" s="204" t="str">
        <f>'01-Mapa de riesgo-UO'!AW318</f>
        <v>ASUMIR</v>
      </c>
      <c r="K317" s="332"/>
      <c r="L317" s="324"/>
      <c r="M317" s="324"/>
      <c r="N317" s="324"/>
      <c r="O317" s="324"/>
      <c r="P317" s="324"/>
      <c r="Q317" s="324"/>
      <c r="R317" s="324"/>
      <c r="S317" s="324"/>
    </row>
    <row r="318" spans="1:19" ht="88.5" hidden="1" customHeight="1" x14ac:dyDescent="0.2">
      <c r="A318" s="324"/>
      <c r="B318" s="332"/>
      <c r="C318" s="332"/>
      <c r="D318" s="332"/>
      <c r="E318" s="332"/>
      <c r="F318" s="332"/>
      <c r="G318" s="52">
        <f>'01-Mapa de riesgo-UO'!I319</f>
        <v>0</v>
      </c>
      <c r="H318" s="332"/>
      <c r="I318" s="385"/>
      <c r="J318" s="204" t="str">
        <f>'01-Mapa de riesgo-UO'!AW319</f>
        <v>ASUMIR</v>
      </c>
      <c r="K318" s="332"/>
      <c r="L318" s="324"/>
      <c r="M318" s="324"/>
      <c r="N318" s="324"/>
      <c r="O318" s="324"/>
      <c r="P318" s="324"/>
      <c r="Q318" s="324"/>
      <c r="R318" s="324"/>
      <c r="S318" s="324"/>
    </row>
    <row r="319" spans="1:19" ht="88.5" hidden="1" customHeight="1" x14ac:dyDescent="0.2">
      <c r="A319" s="324">
        <v>104</v>
      </c>
      <c r="B319" s="332" t="str">
        <f>'01-Mapa de riesgo-UO'!D320</f>
        <v>GESTIÓN_Y_SOSTENIBILIDAD_INSTITUCIONAL</v>
      </c>
      <c r="C319" s="332" t="str">
        <f>+'01-Mapa de riesgo-UO'!F320</f>
        <v>SI</v>
      </c>
      <c r="D319" s="332" t="str">
        <f>'01-Mapa de riesgo-UO'!J320</f>
        <v>Estratégico</v>
      </c>
      <c r="E319" s="332" t="str">
        <f>'01-Mapa de riesgo-UO'!K320</f>
        <v xml:space="preserve">Desfinanciación del presupuesto de la Universidad </v>
      </c>
      <c r="F319" s="332"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32"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204" t="str">
        <f>'01-Mapa de riesgo-UO'!AW320</f>
        <v>ASUMIR</v>
      </c>
      <c r="K319" s="332" t="str">
        <f t="shared" si="22"/>
        <v>NO</v>
      </c>
      <c r="L319" s="324"/>
      <c r="M319" s="324"/>
      <c r="N319" s="324"/>
      <c r="O319" s="324"/>
      <c r="P319" s="324"/>
      <c r="Q319" s="324"/>
      <c r="R319" s="324"/>
      <c r="S319" s="324"/>
    </row>
    <row r="320" spans="1:19" ht="88.5" hidden="1" customHeight="1" x14ac:dyDescent="0.2">
      <c r="A320" s="324"/>
      <c r="B320" s="332"/>
      <c r="C320" s="332"/>
      <c r="D320" s="332"/>
      <c r="E320" s="332"/>
      <c r="F320" s="332"/>
      <c r="G320" s="52" t="str">
        <f>'01-Mapa de riesgo-UO'!I321</f>
        <v>Aprobación de normas y leyes gubernamentales que le generan mayor obligación a la institución o cambios en el funcionamiento.</v>
      </c>
      <c r="H320" s="332"/>
      <c r="I320" s="385"/>
      <c r="J320" s="204" t="str">
        <f>'01-Mapa de riesgo-UO'!AW321</f>
        <v>ASUMIR</v>
      </c>
      <c r="K320" s="332"/>
      <c r="L320" s="324"/>
      <c r="M320" s="324"/>
      <c r="N320" s="324"/>
      <c r="O320" s="324"/>
      <c r="P320" s="324"/>
      <c r="Q320" s="324"/>
      <c r="R320" s="324"/>
      <c r="S320" s="324"/>
    </row>
    <row r="321" spans="1:19" ht="88.5" hidden="1" customHeight="1" x14ac:dyDescent="0.2">
      <c r="A321" s="324"/>
      <c r="B321" s="332"/>
      <c r="C321" s="332"/>
      <c r="D321" s="332"/>
      <c r="E321" s="332"/>
      <c r="F321" s="332"/>
      <c r="G321" s="52" t="str">
        <f>'01-Mapa de riesgo-UO'!I322</f>
        <v>Disminución en el recaudo de los recursos apropiados en el presupuesto de la Universidad aprobado por el Consejo Superior.</v>
      </c>
      <c r="H321" s="332"/>
      <c r="I321" s="385"/>
      <c r="J321" s="204" t="str">
        <f>'01-Mapa de riesgo-UO'!AW322</f>
        <v>ASUMIR</v>
      </c>
      <c r="K321" s="332"/>
      <c r="L321" s="324"/>
      <c r="M321" s="324"/>
      <c r="N321" s="324"/>
      <c r="O321" s="324"/>
      <c r="P321" s="324"/>
      <c r="Q321" s="324"/>
      <c r="R321" s="324"/>
      <c r="S321" s="324"/>
    </row>
    <row r="322" spans="1:19" ht="88.5" hidden="1" customHeight="1" x14ac:dyDescent="0.2">
      <c r="A322" s="324">
        <v>105</v>
      </c>
      <c r="B322" s="332" t="str">
        <f>'01-Mapa de riesgo-UO'!D323</f>
        <v>CREACIÓN_GESTIÓN_Y_TRANSFERENCIA_DEL_CONOCIMIENTO</v>
      </c>
      <c r="C322" s="332" t="str">
        <f>+'01-Mapa de riesgo-UO'!F323</f>
        <v>SI</v>
      </c>
      <c r="D322" s="332" t="str">
        <f>'01-Mapa de riesgo-UO'!J323</f>
        <v>Estratégico</v>
      </c>
      <c r="E322" s="332" t="str">
        <f>'01-Mapa de riesgo-UO'!K323</f>
        <v xml:space="preserve">Grupos de Investigación que pierden el reconocimiento de MinCiencias o disminuyen su categoría. </v>
      </c>
      <c r="F322" s="332"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32"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204" t="str">
        <f>'01-Mapa de riesgo-UO'!AW323</f>
        <v>REDUCIR</v>
      </c>
      <c r="K322" s="332" t="str">
        <f t="shared" si="22"/>
        <v>Si el proceso lo requiere</v>
      </c>
      <c r="L322" s="324"/>
      <c r="M322" s="324"/>
      <c r="N322" s="324"/>
      <c r="O322" s="324"/>
      <c r="P322" s="324"/>
      <c r="Q322" s="324"/>
      <c r="R322" s="324"/>
      <c r="S322" s="324"/>
    </row>
    <row r="323" spans="1:19" ht="88.5" hidden="1" customHeight="1" x14ac:dyDescent="0.2">
      <c r="A323" s="324"/>
      <c r="B323" s="332"/>
      <c r="C323" s="332"/>
      <c r="D323" s="332"/>
      <c r="E323" s="332"/>
      <c r="F323" s="332"/>
      <c r="G323" s="52" t="str">
        <f>'01-Mapa de riesgo-UO'!I324</f>
        <v xml:space="preserve">Falta de financiación externa o interna para el fortalecimiento de los Grupos de Investigación. </v>
      </c>
      <c r="H323" s="332"/>
      <c r="I323" s="385"/>
      <c r="J323" s="204" t="str">
        <f>'01-Mapa de riesgo-UO'!AW324</f>
        <v>ASUMIR</v>
      </c>
      <c r="K323" s="332"/>
      <c r="L323" s="324"/>
      <c r="M323" s="324"/>
      <c r="N323" s="324"/>
      <c r="O323" s="324"/>
      <c r="P323" s="324"/>
      <c r="Q323" s="324"/>
      <c r="R323" s="324"/>
      <c r="S323" s="324"/>
    </row>
    <row r="324" spans="1:19" ht="88.5" hidden="1" customHeight="1" x14ac:dyDescent="0.2">
      <c r="A324" s="324"/>
      <c r="B324" s="332"/>
      <c r="C324" s="332"/>
      <c r="D324" s="332"/>
      <c r="E324" s="332"/>
      <c r="F324" s="332"/>
      <c r="G324" s="52" t="str">
        <f>'01-Mapa de riesgo-UO'!I325</f>
        <v xml:space="preserve">Desactualización de procedimientos y reglamentación interna relacionada a los Grupos de Investigación. </v>
      </c>
      <c r="H324" s="332"/>
      <c r="I324" s="385"/>
      <c r="J324" s="204" t="str">
        <f>'01-Mapa de riesgo-UO'!AW325</f>
        <v>ASUMIR</v>
      </c>
      <c r="K324" s="332"/>
      <c r="L324" s="324"/>
      <c r="M324" s="324"/>
      <c r="N324" s="324"/>
      <c r="O324" s="324"/>
      <c r="P324" s="324"/>
      <c r="Q324" s="324"/>
      <c r="R324" s="324"/>
      <c r="S324" s="324"/>
    </row>
    <row r="325" spans="1:19" ht="88.5" hidden="1" customHeight="1" x14ac:dyDescent="0.2">
      <c r="A325" s="324">
        <v>106</v>
      </c>
      <c r="B325" s="332" t="str">
        <f>'01-Mapa de riesgo-UO'!D326</f>
        <v>BIENESTAR_INSTITUCIONAL_CALIDAD_DE_VIDA_E_INCLUSIÓN_EN_CONTEXTOS_UNIVERSITARIOS</v>
      </c>
      <c r="C325" s="332" t="str">
        <f>+'01-Mapa de riesgo-UO'!F326</f>
        <v>SI</v>
      </c>
      <c r="D325" s="332" t="str">
        <f>'01-Mapa de riesgo-UO'!J326</f>
        <v>Estratégico</v>
      </c>
      <c r="E325" s="332" t="str">
        <f>'01-Mapa de riesgo-UO'!K326</f>
        <v>Programas de bienestar institucional que no dan respuesta a las necesidades de la comunidad universitaria</v>
      </c>
      <c r="F325" s="332"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32"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204" t="str">
        <f>'01-Mapa de riesgo-UO'!AW326</f>
        <v>ASUMIR</v>
      </c>
      <c r="K325" s="332" t="str">
        <f t="shared" si="22"/>
        <v>NO</v>
      </c>
      <c r="L325" s="324"/>
      <c r="M325" s="324"/>
      <c r="N325" s="324"/>
      <c r="O325" s="324"/>
      <c r="P325" s="324"/>
      <c r="Q325" s="324"/>
      <c r="R325" s="324"/>
      <c r="S325" s="324"/>
    </row>
    <row r="326" spans="1:19" ht="88.5" hidden="1" customHeight="1" x14ac:dyDescent="0.2">
      <c r="A326" s="324"/>
      <c r="B326" s="332"/>
      <c r="C326" s="332"/>
      <c r="D326" s="332"/>
      <c r="E326" s="332"/>
      <c r="F326" s="332"/>
      <c r="G326" s="52" t="str">
        <f>'01-Mapa de riesgo-UO'!I327</f>
        <v>Normatividad y reglamentación interna  que no permitan el desarrollo de los elementos orientados a lo establecido en el pilar del PDI</v>
      </c>
      <c r="H326" s="332"/>
      <c r="I326" s="385"/>
      <c r="J326" s="204" t="str">
        <f>'01-Mapa de riesgo-UO'!AW327</f>
        <v>ASUMIR</v>
      </c>
      <c r="K326" s="332"/>
      <c r="L326" s="324"/>
      <c r="M326" s="324"/>
      <c r="N326" s="324"/>
      <c r="O326" s="324"/>
      <c r="P326" s="324"/>
      <c r="Q326" s="324"/>
      <c r="R326" s="324"/>
      <c r="S326" s="324"/>
    </row>
    <row r="327" spans="1:19" ht="88.5" hidden="1" customHeight="1" x14ac:dyDescent="0.2">
      <c r="A327" s="324"/>
      <c r="B327" s="332"/>
      <c r="C327" s="332"/>
      <c r="D327" s="332"/>
      <c r="E327" s="332"/>
      <c r="F327" s="332"/>
      <c r="G327" s="52" t="str">
        <f>'01-Mapa de riesgo-UO'!I328</f>
        <v>Falta de interes de los usuarios en los programas y estrategias orientadas al Bienestar Institucional, la calidad de vida e inclusión en contextos universitarios.</v>
      </c>
      <c r="H327" s="332"/>
      <c r="I327" s="385"/>
      <c r="J327" s="204" t="str">
        <f>'01-Mapa de riesgo-UO'!AW328</f>
        <v>ASUMIR</v>
      </c>
      <c r="K327" s="332"/>
      <c r="L327" s="324"/>
      <c r="M327" s="324"/>
      <c r="N327" s="324"/>
      <c r="O327" s="324"/>
      <c r="P327" s="324"/>
      <c r="Q327" s="324"/>
      <c r="R327" s="324"/>
      <c r="S327" s="324"/>
    </row>
    <row r="328" spans="1:19" ht="88.5" hidden="1" customHeight="1" x14ac:dyDescent="0.2">
      <c r="A328" s="324">
        <v>107</v>
      </c>
      <c r="B328" s="332" t="str">
        <f>'01-Mapa de riesgo-UO'!D329</f>
        <v>GESTIÓN_DEL_CONTEXTO_Y_VISIBILIDAD_NACIONAL_E_INTERNACIONAL</v>
      </c>
      <c r="C328" s="332" t="str">
        <f>+'01-Mapa de riesgo-UO'!F329</f>
        <v>SI</v>
      </c>
      <c r="D328" s="332" t="str">
        <f>'01-Mapa de riesgo-UO'!J329</f>
        <v>Estratégico</v>
      </c>
      <c r="E328" s="332" t="str">
        <f>'01-Mapa de riesgo-UO'!K329</f>
        <v xml:space="preserve">  Poca contribución de la universidad al análisis y la búsqueda de soluciones a los problemas de la sociedad</v>
      </c>
      <c r="F328" s="332" t="str">
        <f>'01-Mapa de riesgo-UO'!L329</f>
        <v>Desarrollo de la universidad descontextualizada de la realidad regional, nacional e internacional.</v>
      </c>
      <c r="G328" s="52" t="str">
        <f>'01-Mapa de riesgo-UO'!I329</f>
        <v>Bajo nivel de articulación entre los diferentes actores institucionales.</v>
      </c>
      <c r="H328" s="332"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204" t="str">
        <f>'01-Mapa de riesgo-UO'!AW329</f>
        <v>REDUCIR</v>
      </c>
      <c r="K328" s="332" t="str">
        <f t="shared" si="22"/>
        <v>Si el proceso lo requiere</v>
      </c>
      <c r="L328" s="324"/>
      <c r="M328" s="324"/>
      <c r="N328" s="324"/>
      <c r="O328" s="324"/>
      <c r="P328" s="324"/>
      <c r="Q328" s="324"/>
      <c r="R328" s="324"/>
      <c r="S328" s="324"/>
    </row>
    <row r="329" spans="1:19" ht="88.5" hidden="1" customHeight="1" x14ac:dyDescent="0.2">
      <c r="A329" s="324"/>
      <c r="B329" s="332"/>
      <c r="C329" s="332"/>
      <c r="D329" s="332"/>
      <c r="E329" s="332"/>
      <c r="F329" s="332"/>
      <c r="G329" s="52" t="str">
        <f>'01-Mapa de riesgo-UO'!I330</f>
        <v>Ausencia de liderazgo transformacional y de conocimiento frente a la dinámica institucional, regional, nacional e internacional.</v>
      </c>
      <c r="H329" s="332"/>
      <c r="I329" s="385"/>
      <c r="J329" s="204">
        <f>'01-Mapa de riesgo-UO'!AW330</f>
        <v>0</v>
      </c>
      <c r="K329" s="332"/>
      <c r="L329" s="324"/>
      <c r="M329" s="324"/>
      <c r="N329" s="324"/>
      <c r="O329" s="324"/>
      <c r="P329" s="324"/>
      <c r="Q329" s="324"/>
      <c r="R329" s="324"/>
      <c r="S329" s="324"/>
    </row>
    <row r="330" spans="1:19" ht="88.5" hidden="1" customHeight="1" x14ac:dyDescent="0.2">
      <c r="A330" s="324"/>
      <c r="B330" s="332"/>
      <c r="C330" s="332"/>
      <c r="D330" s="332"/>
      <c r="E330" s="332"/>
      <c r="F330" s="332"/>
      <c r="G330" s="52" t="str">
        <f>'01-Mapa de riesgo-UO'!I331</f>
        <v>Escasa retroalimentación efectiva entre la universidad y el medio.</v>
      </c>
      <c r="H330" s="332"/>
      <c r="I330" s="385"/>
      <c r="J330" s="204">
        <f>'01-Mapa de riesgo-UO'!AW331</f>
        <v>0</v>
      </c>
      <c r="K330" s="332"/>
      <c r="L330" s="324"/>
      <c r="M330" s="324"/>
      <c r="N330" s="324"/>
      <c r="O330" s="324"/>
      <c r="P330" s="324"/>
      <c r="Q330" s="324"/>
      <c r="R330" s="324"/>
      <c r="S330" s="324"/>
    </row>
    <row r="331" spans="1:19" ht="88.5" hidden="1" customHeight="1" x14ac:dyDescent="0.2">
      <c r="A331" s="324">
        <v>108</v>
      </c>
      <c r="B331" s="332" t="str">
        <f>'01-Mapa de riesgo-UO'!D332</f>
        <v>DOCENCIA</v>
      </c>
      <c r="C331" s="332" t="str">
        <f>+'01-Mapa de riesgo-UO'!F332</f>
        <v>NO</v>
      </c>
      <c r="D331" s="332" t="str">
        <f>'01-Mapa de riesgo-UO'!J332</f>
        <v>Operacional</v>
      </c>
      <c r="E331" s="332" t="str">
        <f>'01-Mapa de riesgo-UO'!K332</f>
        <v>Pérdida de material bibliográfico</v>
      </c>
      <c r="F331" s="332"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32" t="str">
        <f>'01-Mapa de riesgo-UO'!M332</f>
        <v>Menor número de volúmenes
Duplicidad en las compras</v>
      </c>
      <c r="I331" s="385" t="str">
        <f>'01-Mapa de riesgo-UO'!AT332</f>
        <v>LEVE</v>
      </c>
      <c r="J331" s="204" t="str">
        <f>'01-Mapa de riesgo-UO'!AW332</f>
        <v>ASUMIR</v>
      </c>
      <c r="K331" s="332" t="str">
        <f t="shared" si="22"/>
        <v>NO</v>
      </c>
      <c r="L331" s="324"/>
      <c r="M331" s="324"/>
      <c r="N331" s="324"/>
      <c r="O331" s="324"/>
      <c r="P331" s="324"/>
      <c r="Q331" s="324"/>
      <c r="R331" s="324"/>
      <c r="S331" s="324"/>
    </row>
    <row r="332" spans="1:19" ht="88.5" hidden="1" customHeight="1" x14ac:dyDescent="0.2">
      <c r="A332" s="324"/>
      <c r="B332" s="332"/>
      <c r="C332" s="332"/>
      <c r="D332" s="332"/>
      <c r="E332" s="332"/>
      <c r="F332" s="332"/>
      <c r="G332" s="52">
        <f>'01-Mapa de riesgo-UO'!I333</f>
        <v>0</v>
      </c>
      <c r="H332" s="332"/>
      <c r="I332" s="385"/>
      <c r="J332" s="204" t="str">
        <f>'01-Mapa de riesgo-UO'!AW333</f>
        <v>ASUMIR</v>
      </c>
      <c r="K332" s="332"/>
      <c r="L332" s="324"/>
      <c r="M332" s="324"/>
      <c r="N332" s="324"/>
      <c r="O332" s="324"/>
      <c r="P332" s="324"/>
      <c r="Q332" s="324"/>
      <c r="R332" s="324"/>
      <c r="S332" s="324"/>
    </row>
    <row r="333" spans="1:19" ht="88.5" hidden="1" customHeight="1" x14ac:dyDescent="0.2">
      <c r="A333" s="324"/>
      <c r="B333" s="332"/>
      <c r="C333" s="332"/>
      <c r="D333" s="332"/>
      <c r="E333" s="332"/>
      <c r="F333" s="332"/>
      <c r="G333" s="52">
        <f>'01-Mapa de riesgo-UO'!I334</f>
        <v>0</v>
      </c>
      <c r="H333" s="332"/>
      <c r="I333" s="385"/>
      <c r="J333" s="204" t="str">
        <f>'01-Mapa de riesgo-UO'!AW334</f>
        <v>ASUMIR</v>
      </c>
      <c r="K333" s="332"/>
      <c r="L333" s="324"/>
      <c r="M333" s="324"/>
      <c r="N333" s="324"/>
      <c r="O333" s="324"/>
      <c r="P333" s="324"/>
      <c r="Q333" s="324"/>
      <c r="R333" s="324"/>
      <c r="S333" s="324"/>
    </row>
    <row r="334" spans="1:19" ht="88.5" hidden="1" customHeight="1" x14ac:dyDescent="0.2">
      <c r="A334" s="324">
        <v>109</v>
      </c>
      <c r="B334" s="332" t="str">
        <f>'01-Mapa de riesgo-UO'!D335</f>
        <v>CONTROL_SEGUIMIENTO</v>
      </c>
      <c r="C334" s="332" t="str">
        <f>+'01-Mapa de riesgo-UO'!F335</f>
        <v>NO</v>
      </c>
      <c r="D334" s="332" t="str">
        <f>'01-Mapa de riesgo-UO'!J335</f>
        <v>Cumplimiento</v>
      </c>
      <c r="E334" s="332" t="str">
        <f>'01-Mapa de riesgo-UO'!K335</f>
        <v>Ausencia de notificación personal y oportuna de los autos de apertura de notificación disciplinaria</v>
      </c>
      <c r="F334" s="332"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32" t="str">
        <f>'01-Mapa de riesgo-UO'!M335</f>
        <v>Que se genere una nulidad total o parcial del proceso</v>
      </c>
      <c r="I334" s="385" t="str">
        <f>'01-Mapa de riesgo-UO'!AT335</f>
        <v>LEVE</v>
      </c>
      <c r="J334" s="204" t="str">
        <f>'01-Mapa de riesgo-UO'!AW335</f>
        <v>ASUMIR</v>
      </c>
      <c r="K334" s="332" t="str">
        <f t="shared" si="22"/>
        <v>NO</v>
      </c>
      <c r="L334" s="324"/>
      <c r="M334" s="324"/>
      <c r="N334" s="324"/>
      <c r="O334" s="324"/>
      <c r="P334" s="324"/>
      <c r="Q334" s="324"/>
      <c r="R334" s="324"/>
      <c r="S334" s="324"/>
    </row>
    <row r="335" spans="1:19" ht="88.5" hidden="1" customHeight="1" x14ac:dyDescent="0.2">
      <c r="A335" s="324"/>
      <c r="B335" s="332"/>
      <c r="C335" s="332"/>
      <c r="D335" s="332"/>
      <c r="E335" s="332"/>
      <c r="F335" s="332"/>
      <c r="G335" s="52">
        <f>'01-Mapa de riesgo-UO'!I336</f>
        <v>0</v>
      </c>
      <c r="H335" s="332"/>
      <c r="I335" s="385"/>
      <c r="J335" s="204" t="str">
        <f>'01-Mapa de riesgo-UO'!AW336</f>
        <v>ASUMIR</v>
      </c>
      <c r="K335" s="332"/>
      <c r="L335" s="324"/>
      <c r="M335" s="324"/>
      <c r="N335" s="324"/>
      <c r="O335" s="324"/>
      <c r="P335" s="324"/>
      <c r="Q335" s="324"/>
      <c r="R335" s="324"/>
      <c r="S335" s="324"/>
    </row>
    <row r="336" spans="1:19" ht="88.5" hidden="1" customHeight="1" x14ac:dyDescent="0.2">
      <c r="A336" s="324"/>
      <c r="B336" s="332"/>
      <c r="C336" s="332"/>
      <c r="D336" s="332"/>
      <c r="E336" s="332"/>
      <c r="F336" s="332"/>
      <c r="G336" s="52">
        <f>'01-Mapa de riesgo-UO'!I337</f>
        <v>0</v>
      </c>
      <c r="H336" s="332"/>
      <c r="I336" s="385"/>
      <c r="J336" s="204" t="str">
        <f>'01-Mapa de riesgo-UO'!AW337</f>
        <v>ASUMIR</v>
      </c>
      <c r="K336" s="332"/>
      <c r="L336" s="324"/>
      <c r="M336" s="324"/>
      <c r="N336" s="324"/>
      <c r="O336" s="324"/>
      <c r="P336" s="324"/>
      <c r="Q336" s="324"/>
      <c r="R336" s="324"/>
      <c r="S336" s="324"/>
    </row>
    <row r="337" spans="1:19" ht="88.5" hidden="1" customHeight="1" x14ac:dyDescent="0.2">
      <c r="A337" s="324">
        <v>110</v>
      </c>
      <c r="B337" s="332" t="str">
        <f>'01-Mapa de riesgo-UO'!D338</f>
        <v>CONTROL_SEGUIMIENTO</v>
      </c>
      <c r="C337" s="332" t="str">
        <f>+'01-Mapa de riesgo-UO'!F338</f>
        <v>NO</v>
      </c>
      <c r="D337" s="332" t="str">
        <f>'01-Mapa de riesgo-UO'!J338</f>
        <v>Cumplimiento</v>
      </c>
      <c r="E337" s="332" t="str">
        <f>'01-Mapa de riesgo-UO'!K338</f>
        <v xml:space="preserve">Incumplimiento con el procedimiento establecido en la legislación disciplinaria </v>
      </c>
      <c r="F337" s="332"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32" t="str">
        <f>'01-Mapa de riesgo-UO'!M338</f>
        <v xml:space="preserve">Que se genere una situación adversa a la Universidad  . Sanción disciplinaria. Que se genere una acción de repetición. 
</v>
      </c>
      <c r="I337" s="385" t="str">
        <f>'01-Mapa de riesgo-UO'!AT338</f>
        <v>LEVE</v>
      </c>
      <c r="J337" s="204" t="str">
        <f>'01-Mapa de riesgo-UO'!AW338</f>
        <v>ASUMIR</v>
      </c>
      <c r="K337" s="332" t="str">
        <f t="shared" si="22"/>
        <v>NO</v>
      </c>
      <c r="L337" s="324"/>
      <c r="M337" s="324"/>
      <c r="N337" s="324"/>
      <c r="O337" s="324"/>
      <c r="P337" s="324"/>
      <c r="Q337" s="324"/>
      <c r="R337" s="324"/>
      <c r="S337" s="324"/>
    </row>
    <row r="338" spans="1:19" ht="88.5" hidden="1" customHeight="1" x14ac:dyDescent="0.2">
      <c r="A338" s="324"/>
      <c r="B338" s="332"/>
      <c r="C338" s="332"/>
      <c r="D338" s="332"/>
      <c r="E338" s="332"/>
      <c r="F338" s="332"/>
      <c r="G338" s="52" t="str">
        <f>'01-Mapa de riesgo-UO'!I339</f>
        <v xml:space="preserve">Didlatación de las actuaciones por Apoderados en el proceso. </v>
      </c>
      <c r="H338" s="332"/>
      <c r="I338" s="385"/>
      <c r="J338" s="204" t="str">
        <f>'01-Mapa de riesgo-UO'!AW339</f>
        <v>ASUMIR</v>
      </c>
      <c r="K338" s="332"/>
      <c r="L338" s="324"/>
      <c r="M338" s="324"/>
      <c r="N338" s="324"/>
      <c r="O338" s="324"/>
      <c r="P338" s="324"/>
      <c r="Q338" s="324"/>
      <c r="R338" s="324"/>
      <c r="S338" s="324"/>
    </row>
    <row r="339" spans="1:19" ht="88.5" hidden="1" customHeight="1" x14ac:dyDescent="0.2">
      <c r="A339" s="324"/>
      <c r="B339" s="332"/>
      <c r="C339" s="332"/>
      <c r="D339" s="332"/>
      <c r="E339" s="332"/>
      <c r="F339" s="332"/>
      <c r="G339" s="52" t="str">
        <f>'01-Mapa de riesgo-UO'!I340</f>
        <v>Se presenten dificultades en el recaudo de  las pruebas.</v>
      </c>
      <c r="H339" s="332"/>
      <c r="I339" s="385"/>
      <c r="J339" s="204" t="str">
        <f>'01-Mapa de riesgo-UO'!AW340</f>
        <v>ASUMIR</v>
      </c>
      <c r="K339" s="332"/>
      <c r="L339" s="324"/>
      <c r="M339" s="324"/>
      <c r="N339" s="324"/>
      <c r="O339" s="324"/>
      <c r="P339" s="324"/>
      <c r="Q339" s="324"/>
      <c r="R339" s="324"/>
      <c r="S339" s="324"/>
    </row>
    <row r="340" spans="1:19" ht="88.5" hidden="1" customHeight="1" x14ac:dyDescent="0.2">
      <c r="A340" s="324">
        <v>111</v>
      </c>
      <c r="B340" s="332" t="str">
        <f>'01-Mapa de riesgo-UO'!D341</f>
        <v>CONTROL_SEGUIMIENTO</v>
      </c>
      <c r="C340" s="332" t="str">
        <f>+'01-Mapa de riesgo-UO'!F341</f>
        <v>NO</v>
      </c>
      <c r="D340" s="332" t="str">
        <f>'01-Mapa de riesgo-UO'!J341</f>
        <v>Cumplimiento</v>
      </c>
      <c r="E340" s="332"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32" t="str">
        <f>'01-Mapa de riesgo-UO'!L341</f>
        <v xml:space="preserve">Por falta de regulación se queden quejas sin tramitar </v>
      </c>
      <c r="G340" s="52" t="str">
        <f>'01-Mapa de riesgo-UO'!I341</f>
        <v>Falta crear un regimen disciplinario para los profesores que no estan en carrera docente</v>
      </c>
      <c r="H340" s="332"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204" t="str">
        <f>'01-Mapa de riesgo-UO'!AW341</f>
        <v>ASUMIR</v>
      </c>
      <c r="K340" s="332" t="str">
        <f t="shared" ref="K340:K403" si="23">IF(I340="GRAVE","Debe formularse",IF(I340="MODERADO", "Si el proceso lo requiere","NO"))</f>
        <v>Si el proceso lo requiere</v>
      </c>
      <c r="L340" s="324"/>
      <c r="M340" s="324"/>
      <c r="N340" s="324"/>
      <c r="O340" s="324"/>
      <c r="P340" s="324"/>
      <c r="Q340" s="324"/>
      <c r="R340" s="324"/>
      <c r="S340" s="324"/>
    </row>
    <row r="341" spans="1:19" ht="88.5" hidden="1" customHeight="1" x14ac:dyDescent="0.2">
      <c r="A341" s="324"/>
      <c r="B341" s="332"/>
      <c r="C341" s="332"/>
      <c r="D341" s="332"/>
      <c r="E341" s="332"/>
      <c r="F341" s="332"/>
      <c r="G341" s="52" t="str">
        <f>'01-Mapa de riesgo-UO'!I342</f>
        <v xml:space="preserve">Otorgar competencia a  dependencia de la UTP para que conosca y tramite estos asuntos </v>
      </c>
      <c r="H341" s="332"/>
      <c r="I341" s="385"/>
      <c r="J341" s="204" t="str">
        <f>'01-Mapa de riesgo-UO'!AW342</f>
        <v>ASUMIR</v>
      </c>
      <c r="K341" s="332"/>
      <c r="L341" s="324"/>
      <c r="M341" s="324"/>
      <c r="N341" s="324"/>
      <c r="O341" s="324"/>
      <c r="P341" s="324"/>
      <c r="Q341" s="324"/>
      <c r="R341" s="324"/>
      <c r="S341" s="324"/>
    </row>
    <row r="342" spans="1:19" ht="88.5" hidden="1" customHeight="1" x14ac:dyDescent="0.2">
      <c r="A342" s="324"/>
      <c r="B342" s="332"/>
      <c r="C342" s="332"/>
      <c r="D342" s="332"/>
      <c r="E342" s="332"/>
      <c r="F342" s="332"/>
      <c r="G342" s="52" t="str">
        <f>'01-Mapa de riesgo-UO'!I343</f>
        <v>Expedir los acuerdos necesario que regulen las competencias requeridas</v>
      </c>
      <c r="H342" s="332"/>
      <c r="I342" s="385"/>
      <c r="J342" s="204" t="str">
        <f>'01-Mapa de riesgo-UO'!AW343</f>
        <v>ASUMIR</v>
      </c>
      <c r="K342" s="332"/>
      <c r="L342" s="324"/>
      <c r="M342" s="324"/>
      <c r="N342" s="324"/>
      <c r="O342" s="324"/>
      <c r="P342" s="324"/>
      <c r="Q342" s="324"/>
      <c r="R342" s="324"/>
      <c r="S342" s="324"/>
    </row>
    <row r="343" spans="1:19" ht="88.5" hidden="1" customHeight="1" x14ac:dyDescent="0.2">
      <c r="A343" s="324">
        <v>112</v>
      </c>
      <c r="B343" s="332" t="str">
        <f>'01-Mapa de riesgo-UO'!D344</f>
        <v>BIENESTAR_INSTITUCIONAL</v>
      </c>
      <c r="C343" s="332" t="str">
        <f>+'01-Mapa de riesgo-UO'!F344</f>
        <v>NO</v>
      </c>
      <c r="D343" s="332" t="str">
        <f>'01-Mapa de riesgo-UO'!J344</f>
        <v>Cumplimiento</v>
      </c>
      <c r="E343" s="332" t="str">
        <f>'01-Mapa de riesgo-UO'!K344</f>
        <v xml:space="preserve">Incumplimiento a la normatividad, lineamientos, procesos y procedimientos tanto de carácter interno y externo vigente </v>
      </c>
      <c r="F343" s="332"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32"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204" t="str">
        <f>'01-Mapa de riesgo-UO'!AW344</f>
        <v>REDUCIR</v>
      </c>
      <c r="K343" s="332" t="str">
        <f t="shared" si="23"/>
        <v>Si el proceso lo requiere</v>
      </c>
      <c r="L343" s="324"/>
      <c r="M343" s="324"/>
      <c r="N343" s="324"/>
      <c r="O343" s="324"/>
      <c r="P343" s="324"/>
      <c r="Q343" s="324"/>
      <c r="R343" s="324"/>
      <c r="S343" s="324"/>
    </row>
    <row r="344" spans="1:19" ht="88.5" hidden="1" customHeight="1" x14ac:dyDescent="0.2">
      <c r="A344" s="324"/>
      <c r="B344" s="332"/>
      <c r="C344" s="332"/>
      <c r="D344" s="332"/>
      <c r="E344" s="332"/>
      <c r="F344" s="332"/>
      <c r="G344" s="52" t="str">
        <f>'01-Mapa de riesgo-UO'!I345</f>
        <v>Falta de supervisión efectiva de la implementación de la normatividad, lineamiento, proceso o procedimiento</v>
      </c>
      <c r="H344" s="332"/>
      <c r="I344" s="385"/>
      <c r="J344" s="204" t="str">
        <f>'01-Mapa de riesgo-UO'!AW345</f>
        <v>REDUCIR</v>
      </c>
      <c r="K344" s="332"/>
      <c r="L344" s="324"/>
      <c r="M344" s="324"/>
      <c r="N344" s="324"/>
      <c r="O344" s="324"/>
      <c r="P344" s="324"/>
      <c r="Q344" s="324"/>
      <c r="R344" s="324"/>
      <c r="S344" s="324"/>
    </row>
    <row r="345" spans="1:19" ht="88.5" hidden="1" customHeight="1" x14ac:dyDescent="0.2">
      <c r="A345" s="324"/>
      <c r="B345" s="332"/>
      <c r="C345" s="332"/>
      <c r="D345" s="332"/>
      <c r="E345" s="332"/>
      <c r="F345" s="332"/>
      <c r="G345" s="52">
        <f>'01-Mapa de riesgo-UO'!I346</f>
        <v>0</v>
      </c>
      <c r="H345" s="332"/>
      <c r="I345" s="385"/>
      <c r="J345" s="204">
        <f>'01-Mapa de riesgo-UO'!AW346</f>
        <v>0</v>
      </c>
      <c r="K345" s="332"/>
      <c r="L345" s="324"/>
      <c r="M345" s="324"/>
      <c r="N345" s="324"/>
      <c r="O345" s="324"/>
      <c r="P345" s="324"/>
      <c r="Q345" s="324"/>
      <c r="R345" s="324"/>
      <c r="S345" s="324"/>
    </row>
    <row r="346" spans="1:19" ht="88.5" hidden="1" customHeight="1" x14ac:dyDescent="0.2">
      <c r="A346" s="324">
        <v>113</v>
      </c>
      <c r="B346" s="332" t="str">
        <f>'01-Mapa de riesgo-UO'!D347</f>
        <v>BIENESTAR_INSTITUCIONAL</v>
      </c>
      <c r="C346" s="332" t="str">
        <f>+'01-Mapa de riesgo-UO'!F347</f>
        <v>NO</v>
      </c>
      <c r="D346" s="332" t="str">
        <f>'01-Mapa de riesgo-UO'!J347</f>
        <v>Información</v>
      </c>
      <c r="E346" s="332" t="str">
        <f>'01-Mapa de riesgo-UO'!K347</f>
        <v xml:space="preserve">Fuga del conocimiento clave adquirido durante la permanencia en la Institución del colaborador </v>
      </c>
      <c r="F346" s="332"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32"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204" t="str">
        <f>'01-Mapa de riesgo-UO'!AW347</f>
        <v>REDUCIR</v>
      </c>
      <c r="K346" s="332" t="str">
        <f t="shared" si="23"/>
        <v>Si el proceso lo requiere</v>
      </c>
      <c r="L346" s="324"/>
      <c r="M346" s="324"/>
      <c r="N346" s="324"/>
      <c r="O346" s="324"/>
      <c r="P346" s="324"/>
      <c r="Q346" s="324"/>
      <c r="R346" s="324"/>
      <c r="S346" s="324"/>
    </row>
    <row r="347" spans="1:19" ht="88.5" hidden="1" customHeight="1" x14ac:dyDescent="0.2">
      <c r="A347" s="324"/>
      <c r="B347" s="332"/>
      <c r="C347" s="332"/>
      <c r="D347" s="332"/>
      <c r="E347" s="332"/>
      <c r="F347" s="332"/>
      <c r="G347" s="52" t="str">
        <f>'01-Mapa de riesgo-UO'!I348</f>
        <v>*Falta de aplicación de mecanismos 
para transferir y capitalizar el
conocimiento.</v>
      </c>
      <c r="H347" s="332"/>
      <c r="I347" s="385"/>
      <c r="J347" s="204" t="str">
        <f>'01-Mapa de riesgo-UO'!AW348</f>
        <v>REDUCIR</v>
      </c>
      <c r="K347" s="332"/>
      <c r="L347" s="324"/>
      <c r="M347" s="324"/>
      <c r="N347" s="324"/>
      <c r="O347" s="324"/>
      <c r="P347" s="324"/>
      <c r="Q347" s="324"/>
      <c r="R347" s="324"/>
      <c r="S347" s="324"/>
    </row>
    <row r="348" spans="1:19" ht="88.5" hidden="1" customHeight="1" x14ac:dyDescent="0.2">
      <c r="A348" s="324"/>
      <c r="B348" s="332"/>
      <c r="C348" s="332"/>
      <c r="D348" s="332"/>
      <c r="E348" s="332"/>
      <c r="F348" s="332"/>
      <c r="G348" s="52" t="str">
        <f>'01-Mapa de riesgo-UO'!I349</f>
        <v xml:space="preserve">* Retiro de personas con
conocimiento clave en
la Institución </v>
      </c>
      <c r="H348" s="332"/>
      <c r="I348" s="385"/>
      <c r="J348" s="204" t="str">
        <f>'01-Mapa de riesgo-UO'!AW349</f>
        <v>REDUCIR</v>
      </c>
      <c r="K348" s="332"/>
      <c r="L348" s="324"/>
      <c r="M348" s="324"/>
      <c r="N348" s="324"/>
      <c r="O348" s="324"/>
      <c r="P348" s="324"/>
      <c r="Q348" s="324"/>
      <c r="R348" s="324"/>
      <c r="S348" s="324"/>
    </row>
    <row r="349" spans="1:19" ht="88.5" hidden="1" customHeight="1" x14ac:dyDescent="0.2">
      <c r="A349" s="324">
        <v>114</v>
      </c>
      <c r="B349" s="332" t="str">
        <f>'01-Mapa de riesgo-UO'!D350</f>
        <v>CONTROL_SEGUIMIENTO</v>
      </c>
      <c r="C349" s="332" t="str">
        <f>+'01-Mapa de riesgo-UO'!F350</f>
        <v>NO</v>
      </c>
      <c r="D349" s="332" t="str">
        <f>'01-Mapa de riesgo-UO'!J350</f>
        <v>Cumplimiento</v>
      </c>
      <c r="E349" s="332" t="str">
        <f>'01-Mapa de riesgo-UO'!K350</f>
        <v>Incumplimiento de la norma externa que rige la rendición de la cuenta e informes (RCA) a la Contraloría General de la República</v>
      </c>
      <c r="F349" s="332"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32" t="str">
        <f>'01-Mapa de riesgo-UO'!M350</f>
        <v>Sanciones  impuestas  a los funcionarios responsables de la  RCA</v>
      </c>
      <c r="I349" s="385" t="str">
        <f>'01-Mapa de riesgo-UO'!AT350</f>
        <v>LEVE</v>
      </c>
      <c r="J349" s="204" t="str">
        <f>'01-Mapa de riesgo-UO'!AW350</f>
        <v>ASUMIR</v>
      </c>
      <c r="K349" s="332" t="str">
        <f t="shared" si="23"/>
        <v>NO</v>
      </c>
      <c r="L349" s="324"/>
      <c r="M349" s="324"/>
      <c r="N349" s="324"/>
      <c r="O349" s="324"/>
      <c r="P349" s="324"/>
      <c r="Q349" s="324"/>
      <c r="R349" s="324"/>
      <c r="S349" s="324"/>
    </row>
    <row r="350" spans="1:19" ht="88.5" hidden="1" customHeight="1" x14ac:dyDescent="0.2">
      <c r="A350" s="324"/>
      <c r="B350" s="332"/>
      <c r="C350" s="332"/>
      <c r="D350" s="332"/>
      <c r="E350" s="332"/>
      <c r="F350" s="332"/>
      <c r="G350" s="52" t="str">
        <f>'01-Mapa de riesgo-UO'!I351</f>
        <v>La información  requerida  en la RCA no se encuentra sistematizada y su  consulta, elaboración y verificación es  manual.</v>
      </c>
      <c r="H350" s="332"/>
      <c r="I350" s="385"/>
      <c r="J350" s="204" t="str">
        <f>'01-Mapa de riesgo-UO'!AW351</f>
        <v>ASUMIR</v>
      </c>
      <c r="K350" s="332"/>
      <c r="L350" s="324"/>
      <c r="M350" s="324"/>
      <c r="N350" s="324"/>
      <c r="O350" s="324"/>
      <c r="P350" s="324"/>
      <c r="Q350" s="324"/>
      <c r="R350" s="324"/>
      <c r="S350" s="324"/>
    </row>
    <row r="351" spans="1:19" ht="88.5" hidden="1" customHeight="1" x14ac:dyDescent="0.2">
      <c r="A351" s="324"/>
      <c r="B351" s="332"/>
      <c r="C351" s="332"/>
      <c r="D351" s="332"/>
      <c r="E351" s="332"/>
      <c r="F351" s="332"/>
      <c r="G351" s="52">
        <f>'01-Mapa de riesgo-UO'!I352</f>
        <v>0</v>
      </c>
      <c r="H351" s="332"/>
      <c r="I351" s="385"/>
      <c r="J351" s="204" t="str">
        <f>'01-Mapa de riesgo-UO'!AW352</f>
        <v>ASUMIR</v>
      </c>
      <c r="K351" s="332"/>
      <c r="L351" s="324"/>
      <c r="M351" s="324"/>
      <c r="N351" s="324"/>
      <c r="O351" s="324"/>
      <c r="P351" s="324"/>
      <c r="Q351" s="324"/>
      <c r="R351" s="324"/>
      <c r="S351" s="324"/>
    </row>
    <row r="352" spans="1:19" ht="88.5" hidden="1" customHeight="1" x14ac:dyDescent="0.2">
      <c r="A352" s="324">
        <v>115</v>
      </c>
      <c r="B352" s="332" t="str">
        <f>'01-Mapa de riesgo-UO'!D353</f>
        <v>CONTROL_SEGUIMIENTO</v>
      </c>
      <c r="C352" s="332" t="str">
        <f>+'01-Mapa de riesgo-UO'!F353</f>
        <v>NO</v>
      </c>
      <c r="D352" s="332" t="str">
        <f>'01-Mapa de riesgo-UO'!J353</f>
        <v>Operacional</v>
      </c>
      <c r="E352" s="332" t="str">
        <f>'01-Mapa de riesgo-UO'!K353</f>
        <v>Baja cobertura del programa anual de auditorías de Control Interno</v>
      </c>
      <c r="F352" s="332"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32" t="str">
        <f>'01-Mapa de riesgo-UO'!M353</f>
        <v>Información insuficiente para la alta dirección que permita tomar decisiones para la mejora
Hallazgos de auditoria de CGR</v>
      </c>
      <c r="I352" s="385" t="str">
        <f>'01-Mapa de riesgo-UO'!AT353</f>
        <v>LEVE</v>
      </c>
      <c r="J352" s="204" t="str">
        <f>'01-Mapa de riesgo-UO'!AW353</f>
        <v>ASUMIR</v>
      </c>
      <c r="K352" s="332" t="str">
        <f t="shared" si="23"/>
        <v>NO</v>
      </c>
      <c r="L352" s="324"/>
      <c r="M352" s="324"/>
      <c r="N352" s="324"/>
      <c r="O352" s="324"/>
      <c r="P352" s="324"/>
      <c r="Q352" s="324"/>
      <c r="R352" s="324"/>
      <c r="S352" s="324"/>
    </row>
    <row r="353" spans="1:19" ht="88.5" hidden="1" customHeight="1" x14ac:dyDescent="0.2">
      <c r="A353" s="324"/>
      <c r="B353" s="332"/>
      <c r="C353" s="332"/>
      <c r="D353" s="332"/>
      <c r="E353" s="332"/>
      <c r="F353" s="332"/>
      <c r="G353" s="52" t="str">
        <f>'01-Mapa de riesgo-UO'!I354</f>
        <v>Solicitudes adicionales de auditorias  por  parte del CICI o de otras dependencias que no están priorizadas en el programa de auditoria</v>
      </c>
      <c r="H353" s="332"/>
      <c r="I353" s="385"/>
      <c r="J353" s="204" t="str">
        <f>'01-Mapa de riesgo-UO'!AW354</f>
        <v>ASUMIR</v>
      </c>
      <c r="K353" s="332"/>
      <c r="L353" s="324"/>
      <c r="M353" s="324"/>
      <c r="N353" s="324"/>
      <c r="O353" s="324"/>
      <c r="P353" s="324"/>
      <c r="Q353" s="324"/>
      <c r="R353" s="324"/>
      <c r="S353" s="324"/>
    </row>
    <row r="354" spans="1:19" ht="88.5" hidden="1" customHeight="1" x14ac:dyDescent="0.2">
      <c r="A354" s="324"/>
      <c r="B354" s="332"/>
      <c r="C354" s="332"/>
      <c r="D354" s="332"/>
      <c r="E354" s="332"/>
      <c r="F354" s="332"/>
      <c r="G354" s="52" t="str">
        <f>'01-Mapa de riesgo-UO'!I355</f>
        <v>Personal insuficiente para la ejecución de auditorias que involucren todos los procesos institucionales</v>
      </c>
      <c r="H354" s="332"/>
      <c r="I354" s="385"/>
      <c r="J354" s="204" t="str">
        <f>'01-Mapa de riesgo-UO'!AW355</f>
        <v>ASUMIR</v>
      </c>
      <c r="K354" s="332"/>
      <c r="L354" s="324"/>
      <c r="M354" s="324"/>
      <c r="N354" s="324"/>
      <c r="O354" s="324"/>
      <c r="P354" s="324"/>
      <c r="Q354" s="324"/>
      <c r="R354" s="324"/>
      <c r="S354" s="324"/>
    </row>
    <row r="355" spans="1:19" ht="88.5" hidden="1" customHeight="1" x14ac:dyDescent="0.2">
      <c r="A355" s="324">
        <v>116</v>
      </c>
      <c r="B355" s="332" t="str">
        <f>'01-Mapa de riesgo-UO'!D356</f>
        <v>CONTROL_SEGUIMIENTO</v>
      </c>
      <c r="C355" s="332" t="str">
        <f>+'01-Mapa de riesgo-UO'!F356</f>
        <v>NO</v>
      </c>
      <c r="D355" s="332" t="str">
        <f>'01-Mapa de riesgo-UO'!J356</f>
        <v>Operacional</v>
      </c>
      <c r="E355" s="332" t="str">
        <f>'01-Mapa de riesgo-UO'!K356</f>
        <v>Incumplimiento del programa anual de auditoria de la Oficina de Control Interno</v>
      </c>
      <c r="F355" s="332" t="str">
        <f>'01-Mapa de riesgo-UO'!L356</f>
        <v>Baja ejecucion del programa anual  de auditoria de la Oficina de Control Interno</v>
      </c>
      <c r="G355" s="52" t="str">
        <f>'01-Mapa de riesgo-UO'!I356</f>
        <v>Incumplimiento de los planes de auditoria establecidos</v>
      </c>
      <c r="H355" s="332"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204" t="str">
        <f>'01-Mapa de riesgo-UO'!AW356</f>
        <v>ASUMIR</v>
      </c>
      <c r="K355" s="332" t="str">
        <f t="shared" si="23"/>
        <v>NO</v>
      </c>
      <c r="L355" s="324"/>
      <c r="M355" s="324"/>
      <c r="N355" s="324"/>
      <c r="O355" s="324"/>
      <c r="P355" s="324"/>
      <c r="Q355" s="324"/>
      <c r="R355" s="324"/>
      <c r="S355" s="324"/>
    </row>
    <row r="356" spans="1:19" ht="88.5" hidden="1" customHeight="1" x14ac:dyDescent="0.2">
      <c r="A356" s="324"/>
      <c r="B356" s="332"/>
      <c r="C356" s="332"/>
      <c r="D356" s="332"/>
      <c r="E356" s="332"/>
      <c r="F356" s="332"/>
      <c r="G356" s="52" t="str">
        <f>'01-Mapa de riesgo-UO'!I357</f>
        <v>El Programa de auditoria tiene un alcance mayor a la capacidad operativa de Control Interno</v>
      </c>
      <c r="H356" s="332"/>
      <c r="I356" s="385"/>
      <c r="J356" s="204" t="str">
        <f>'01-Mapa de riesgo-UO'!AW357</f>
        <v>ASUMIR</v>
      </c>
      <c r="K356" s="332"/>
      <c r="L356" s="324"/>
      <c r="M356" s="324"/>
      <c r="N356" s="324"/>
      <c r="O356" s="324"/>
      <c r="P356" s="324"/>
      <c r="Q356" s="324"/>
      <c r="R356" s="324"/>
      <c r="S356" s="324"/>
    </row>
    <row r="357" spans="1:19" ht="88.5" hidden="1" customHeight="1" x14ac:dyDescent="0.2">
      <c r="A357" s="324"/>
      <c r="B357" s="332"/>
      <c r="C357" s="332"/>
      <c r="D357" s="332"/>
      <c r="E357" s="332"/>
      <c r="F357" s="332"/>
      <c r="G357" s="52" t="str">
        <f>'01-Mapa de riesgo-UO'!I358</f>
        <v>Atencion de nuevos requerimientos legales y de entes de control que no habian sido contemplados en el programa anual de auditoria</v>
      </c>
      <c r="H357" s="332"/>
      <c r="I357" s="385"/>
      <c r="J357" s="204" t="str">
        <f>'01-Mapa de riesgo-UO'!AW358</f>
        <v>ASUMIR</v>
      </c>
      <c r="K357" s="332"/>
      <c r="L357" s="324"/>
      <c r="M357" s="324"/>
      <c r="N357" s="324"/>
      <c r="O357" s="324"/>
      <c r="P357" s="324"/>
      <c r="Q357" s="324"/>
      <c r="R357" s="324"/>
      <c r="S357" s="324"/>
    </row>
    <row r="358" spans="1:19" ht="88.5" hidden="1" customHeight="1" x14ac:dyDescent="0.2">
      <c r="A358" s="324">
        <v>117</v>
      </c>
      <c r="B358" s="332" t="str">
        <f>'01-Mapa de riesgo-UO'!D359</f>
        <v>CONTROL_SEGUIMIENTO</v>
      </c>
      <c r="C358" s="332" t="str">
        <f>+'01-Mapa de riesgo-UO'!F359</f>
        <v>NO</v>
      </c>
      <c r="D358" s="332" t="str">
        <f>'01-Mapa de riesgo-UO'!J359</f>
        <v>Corrupción</v>
      </c>
      <c r="E358" s="332" t="str">
        <f>'01-Mapa de riesgo-UO'!K359</f>
        <v>Favorecimiento en informes de auditoria o evaluación por intereses personales</v>
      </c>
      <c r="F358" s="332"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32"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204" t="str">
        <f>'01-Mapa de riesgo-UO'!AW359</f>
        <v>ASUMIR</v>
      </c>
      <c r="K358" s="332" t="str">
        <f t="shared" si="23"/>
        <v>NO</v>
      </c>
      <c r="L358" s="324"/>
      <c r="M358" s="324"/>
      <c r="N358" s="324"/>
      <c r="O358" s="324"/>
      <c r="P358" s="324"/>
      <c r="Q358" s="324"/>
      <c r="R358" s="324"/>
      <c r="S358" s="324"/>
    </row>
    <row r="359" spans="1:19" ht="88.5" hidden="1" customHeight="1" x14ac:dyDescent="0.2">
      <c r="A359" s="324"/>
      <c r="B359" s="332"/>
      <c r="C359" s="332"/>
      <c r="D359" s="332"/>
      <c r="E359" s="332"/>
      <c r="F359" s="332"/>
      <c r="G359" s="52" t="str">
        <f>'01-Mapa de riesgo-UO'!I360</f>
        <v>Presión externa  al personal de control interno para favorecer a terceros</v>
      </c>
      <c r="H359" s="332"/>
      <c r="I359" s="385"/>
      <c r="J359" s="204" t="str">
        <f>'01-Mapa de riesgo-UO'!AW360</f>
        <v>ASUMIR</v>
      </c>
      <c r="K359" s="332"/>
      <c r="L359" s="324"/>
      <c r="M359" s="324"/>
      <c r="N359" s="324"/>
      <c r="O359" s="324"/>
      <c r="P359" s="324"/>
      <c r="Q359" s="324"/>
      <c r="R359" s="324"/>
      <c r="S359" s="324"/>
    </row>
    <row r="360" spans="1:19" ht="88.5" hidden="1" customHeight="1" x14ac:dyDescent="0.2">
      <c r="A360" s="324"/>
      <c r="B360" s="332"/>
      <c r="C360" s="332"/>
      <c r="D360" s="332"/>
      <c r="E360" s="332"/>
      <c r="F360" s="332"/>
      <c r="G360" s="52" t="str">
        <f>'01-Mapa de riesgo-UO'!I361</f>
        <v>Personal no competente en el ejercicio de auditoria</v>
      </c>
      <c r="H360" s="332"/>
      <c r="I360" s="385"/>
      <c r="J360" s="204" t="str">
        <f>'01-Mapa de riesgo-UO'!AW361</f>
        <v>ASUMIR</v>
      </c>
      <c r="K360" s="332"/>
      <c r="L360" s="324"/>
      <c r="M360" s="324"/>
      <c r="N360" s="324"/>
      <c r="O360" s="324"/>
      <c r="P360" s="324"/>
      <c r="Q360" s="324"/>
      <c r="R360" s="324"/>
      <c r="S360" s="324"/>
    </row>
    <row r="361" spans="1:19" ht="88.5" hidden="1" customHeight="1" x14ac:dyDescent="0.2">
      <c r="A361" s="324">
        <v>118</v>
      </c>
      <c r="B361" s="332" t="str">
        <f>'01-Mapa de riesgo-UO'!D362</f>
        <v>DOCENCIA</v>
      </c>
      <c r="C361" s="332" t="str">
        <f>+'01-Mapa de riesgo-UO'!F362</f>
        <v>NO</v>
      </c>
      <c r="D361" s="332" t="str">
        <f>'01-Mapa de riesgo-UO'!J362</f>
        <v>Información</v>
      </c>
      <c r="E361" s="332" t="str">
        <f>'01-Mapa de riesgo-UO'!K362</f>
        <v>Historias Académicas físicas y digitalizadas perdidas o incompletas</v>
      </c>
      <c r="F361" s="332"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32" t="str">
        <f>'01-Mapa de riesgo-UO'!M362</f>
        <v>Insatisfacción del estudiante y padres de familia, reflejado en el aumento de PQRS
Pérdida de la memoria histórica de los estudiantes
Implicaciones de carácter legal</v>
      </c>
      <c r="I361" s="385" t="str">
        <f>'01-Mapa de riesgo-UO'!AT362</f>
        <v>LEVE</v>
      </c>
      <c r="J361" s="204" t="str">
        <f>'01-Mapa de riesgo-UO'!AW362</f>
        <v>ASUMIR</v>
      </c>
      <c r="K361" s="332" t="str">
        <f t="shared" si="23"/>
        <v>NO</v>
      </c>
      <c r="L361" s="324"/>
      <c r="M361" s="324"/>
      <c r="N361" s="324"/>
      <c r="O361" s="324"/>
      <c r="P361" s="324"/>
      <c r="Q361" s="324"/>
      <c r="R361" s="324"/>
      <c r="S361" s="324"/>
    </row>
    <row r="362" spans="1:19" ht="88.5" hidden="1" customHeight="1" x14ac:dyDescent="0.2">
      <c r="A362" s="324"/>
      <c r="B362" s="332"/>
      <c r="C362" s="332"/>
      <c r="D362" s="332"/>
      <c r="E362" s="332"/>
      <c r="F362" s="332"/>
      <c r="G362" s="52" t="str">
        <f>'01-Mapa de riesgo-UO'!I363</f>
        <v>Falta de verificación de la información física y digitaliada</v>
      </c>
      <c r="H362" s="332"/>
      <c r="I362" s="385"/>
      <c r="J362" s="204" t="str">
        <f>'01-Mapa de riesgo-UO'!AW363</f>
        <v>ASUMIR</v>
      </c>
      <c r="K362" s="332"/>
      <c r="L362" s="324"/>
      <c r="M362" s="324"/>
      <c r="N362" s="324"/>
      <c r="O362" s="324"/>
      <c r="P362" s="324"/>
      <c r="Q362" s="324"/>
      <c r="R362" s="324"/>
      <c r="S362" s="324"/>
    </row>
    <row r="363" spans="1:19" ht="88.5" hidden="1" customHeight="1" x14ac:dyDescent="0.2">
      <c r="A363" s="324"/>
      <c r="B363" s="332"/>
      <c r="C363" s="332"/>
      <c r="D363" s="332"/>
      <c r="E363" s="332"/>
      <c r="F363" s="332"/>
      <c r="G363" s="52" t="str">
        <f>'01-Mapa de riesgo-UO'!I364</f>
        <v>Fallas en el sistema de informaciónn</v>
      </c>
      <c r="H363" s="332"/>
      <c r="I363" s="385"/>
      <c r="J363" s="204" t="str">
        <f>'01-Mapa de riesgo-UO'!AW364</f>
        <v>ASUMIR</v>
      </c>
      <c r="K363" s="332"/>
      <c r="L363" s="324"/>
      <c r="M363" s="324"/>
      <c r="N363" s="324"/>
      <c r="O363" s="324"/>
      <c r="P363" s="324"/>
      <c r="Q363" s="324"/>
      <c r="R363" s="324"/>
      <c r="S363" s="324"/>
    </row>
    <row r="364" spans="1:19" ht="88.5" hidden="1" customHeight="1" x14ac:dyDescent="0.2">
      <c r="A364" s="324">
        <v>119</v>
      </c>
      <c r="B364" s="332" t="str">
        <f>'01-Mapa de riesgo-UO'!D365</f>
        <v>DOCENCIA</v>
      </c>
      <c r="C364" s="332" t="str">
        <f>+'01-Mapa de riesgo-UO'!F365</f>
        <v>NO</v>
      </c>
      <c r="D364" s="332" t="str">
        <f>'01-Mapa de riesgo-UO'!J365</f>
        <v>Cumplimiento</v>
      </c>
      <c r="E364" s="332" t="str">
        <f>'01-Mapa de riesgo-UO'!K365</f>
        <v>Alteración del Calendario Académico</v>
      </c>
      <c r="F364" s="332" t="str">
        <f>'01-Mapa de riesgo-UO'!L365</f>
        <v>Modificación de la programación de las actividades definidas en el calendario académico</v>
      </c>
      <c r="G364" s="52" t="str">
        <f>'01-Mapa de riesgo-UO'!I365</f>
        <v>Decisiones del Consejo Académico</v>
      </c>
      <c r="H364" s="332" t="str">
        <f>'01-Mapa de riesgo-UO'!M365</f>
        <v>Cruce de procedimientos académicos y administrativos
Extensión de contratos de trabajo
Insatisfacción de estudiantes y padres de familia, reflejado en el aumento de PQRS</v>
      </c>
      <c r="I364" s="385" t="str">
        <f>'01-Mapa de riesgo-UO'!AT365</f>
        <v>MODERADO</v>
      </c>
      <c r="J364" s="204" t="str">
        <f>'01-Mapa de riesgo-UO'!AW365</f>
        <v>COMPARTIR</v>
      </c>
      <c r="K364" s="332" t="str">
        <f t="shared" si="23"/>
        <v>Si el proceso lo requiere</v>
      </c>
      <c r="L364" s="324"/>
      <c r="M364" s="324"/>
      <c r="N364" s="324"/>
      <c r="O364" s="324"/>
      <c r="P364" s="324"/>
      <c r="Q364" s="324"/>
      <c r="R364" s="324"/>
      <c r="S364" s="324"/>
    </row>
    <row r="365" spans="1:19" ht="88.5" hidden="1" customHeight="1" x14ac:dyDescent="0.2">
      <c r="A365" s="324"/>
      <c r="B365" s="332"/>
      <c r="C365" s="332"/>
      <c r="D365" s="332"/>
      <c r="E365" s="332"/>
      <c r="F365" s="332"/>
      <c r="G365" s="52" t="str">
        <f>'01-Mapa de riesgo-UO'!I366</f>
        <v>Solicitudes de entidades gubernamentales</v>
      </c>
      <c r="H365" s="332"/>
      <c r="I365" s="385"/>
      <c r="J365" s="204" t="str">
        <f>'01-Mapa de riesgo-UO'!AW366</f>
        <v>COMPARTIR</v>
      </c>
      <c r="K365" s="332"/>
      <c r="L365" s="324"/>
      <c r="M365" s="324"/>
      <c r="N365" s="324"/>
      <c r="O365" s="324"/>
      <c r="P365" s="324"/>
      <c r="Q365" s="324"/>
      <c r="R365" s="324"/>
      <c r="S365" s="324"/>
    </row>
    <row r="366" spans="1:19" ht="88.5" hidden="1" customHeight="1" x14ac:dyDescent="0.2">
      <c r="A366" s="324"/>
      <c r="B366" s="332"/>
      <c r="C366" s="332"/>
      <c r="D366" s="332"/>
      <c r="E366" s="332"/>
      <c r="F366" s="332"/>
      <c r="G366" s="52">
        <f>'01-Mapa de riesgo-UO'!I367</f>
        <v>0</v>
      </c>
      <c r="H366" s="332"/>
      <c r="I366" s="385"/>
      <c r="J366" s="204">
        <f>'01-Mapa de riesgo-UO'!AW367</f>
        <v>0</v>
      </c>
      <c r="K366" s="332"/>
      <c r="L366" s="324"/>
      <c r="M366" s="324"/>
      <c r="N366" s="324"/>
      <c r="O366" s="324"/>
      <c r="P366" s="324"/>
      <c r="Q366" s="324"/>
      <c r="R366" s="324"/>
      <c r="S366" s="324"/>
    </row>
    <row r="367" spans="1:19" ht="88.5" hidden="1" customHeight="1" x14ac:dyDescent="0.2">
      <c r="A367" s="324">
        <v>120</v>
      </c>
      <c r="B367" s="332" t="str">
        <f>'01-Mapa de riesgo-UO'!D368</f>
        <v>DOCENCIA</v>
      </c>
      <c r="C367" s="332" t="str">
        <f>+'01-Mapa de riesgo-UO'!F368</f>
        <v>SI</v>
      </c>
      <c r="D367" s="332" t="str">
        <f>'01-Mapa de riesgo-UO'!J368</f>
        <v>Corrupción</v>
      </c>
      <c r="E367" s="332" t="str">
        <f>'01-Mapa de riesgo-UO'!K368</f>
        <v>Error en la expedición de certificados de estudios que solicitan los estudiantes con información especial</v>
      </c>
      <c r="F367" s="332" t="str">
        <f>'01-Mapa de riesgo-UO'!L368</f>
        <v>Omisión, inexactitud o adulteración  de información en los certificados de estudios con información especial expedidos por la Universidad</v>
      </c>
      <c r="G367" s="52" t="str">
        <f>'01-Mapa de riesgo-UO'!I368</f>
        <v>1. Fallas en el sistema de información</v>
      </c>
      <c r="H367" s="332"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204" t="str">
        <f>'01-Mapa de riesgo-UO'!AW368</f>
        <v>ASUMIR</v>
      </c>
      <c r="K367" s="332" t="str">
        <f t="shared" si="23"/>
        <v>NO</v>
      </c>
      <c r="L367" s="324"/>
      <c r="M367" s="324"/>
      <c r="N367" s="324"/>
      <c r="O367" s="324"/>
      <c r="P367" s="324"/>
      <c r="Q367" s="324"/>
      <c r="R367" s="324"/>
      <c r="S367" s="324"/>
    </row>
    <row r="368" spans="1:19" ht="88.5" hidden="1" customHeight="1" x14ac:dyDescent="0.2">
      <c r="A368" s="324"/>
      <c r="B368" s="332"/>
      <c r="C368" s="332"/>
      <c r="D368" s="332"/>
      <c r="E368" s="332"/>
      <c r="F368" s="332"/>
      <c r="G368" s="52" t="str">
        <f>'01-Mapa de riesgo-UO'!I369</f>
        <v>2. Generación de certificados manuales</v>
      </c>
      <c r="H368" s="332"/>
      <c r="I368" s="385"/>
      <c r="J368" s="204" t="str">
        <f>'01-Mapa de riesgo-UO'!AW369</f>
        <v>ASUMIR</v>
      </c>
      <c r="K368" s="332"/>
      <c r="L368" s="324"/>
      <c r="M368" s="324"/>
      <c r="N368" s="324"/>
      <c r="O368" s="324"/>
      <c r="P368" s="324"/>
      <c r="Q368" s="324"/>
      <c r="R368" s="324"/>
      <c r="S368" s="324"/>
    </row>
    <row r="369" spans="1:19" ht="88.5" hidden="1" customHeight="1" x14ac:dyDescent="0.2">
      <c r="A369" s="324"/>
      <c r="B369" s="332"/>
      <c r="C369" s="332"/>
      <c r="D369" s="332"/>
      <c r="E369" s="332"/>
      <c r="F369" s="332"/>
      <c r="G369" s="52">
        <f>'01-Mapa de riesgo-UO'!I370</f>
        <v>0</v>
      </c>
      <c r="H369" s="332"/>
      <c r="I369" s="385"/>
      <c r="J369" s="204" t="str">
        <f>'01-Mapa de riesgo-UO'!AW370</f>
        <v>ASUMIR</v>
      </c>
      <c r="K369" s="332"/>
      <c r="L369" s="324"/>
      <c r="M369" s="324"/>
      <c r="N369" s="324"/>
      <c r="O369" s="324"/>
      <c r="P369" s="324"/>
      <c r="Q369" s="324"/>
      <c r="R369" s="324"/>
      <c r="S369" s="324"/>
    </row>
    <row r="370" spans="1:19" ht="88.5" hidden="1" customHeight="1" x14ac:dyDescent="0.2">
      <c r="A370" s="324">
        <v>121</v>
      </c>
      <c r="B370" s="332" t="str">
        <f>'01-Mapa de riesgo-UO'!D371</f>
        <v>ADMINISTRACIÓN_INSTITUCIONAL</v>
      </c>
      <c r="C370" s="332" t="str">
        <f>+'01-Mapa de riesgo-UO'!F371</f>
        <v>SI</v>
      </c>
      <c r="D370" s="332" t="str">
        <f>'01-Mapa de riesgo-UO'!J371</f>
        <v>Cumplimiento</v>
      </c>
      <c r="E370" s="332" t="str">
        <f>'01-Mapa de riesgo-UO'!K371</f>
        <v xml:space="preserve">No suscribir el contrato </v>
      </c>
      <c r="F370" s="332"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32"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204" t="str">
        <f>'01-Mapa de riesgo-UO'!AW371</f>
        <v>REDUCIR</v>
      </c>
      <c r="K370" s="332" t="str">
        <f t="shared" si="23"/>
        <v>Si el proceso lo requiere</v>
      </c>
      <c r="L370" s="324"/>
      <c r="M370" s="324"/>
      <c r="N370" s="324"/>
      <c r="O370" s="324"/>
      <c r="P370" s="324"/>
      <c r="Q370" s="324"/>
      <c r="R370" s="324"/>
      <c r="S370" s="324"/>
    </row>
    <row r="371" spans="1:19" ht="88.5" hidden="1" customHeight="1" x14ac:dyDescent="0.2">
      <c r="A371" s="324"/>
      <c r="B371" s="332"/>
      <c r="C371" s="332"/>
      <c r="D371" s="332"/>
      <c r="E371" s="332"/>
      <c r="F371" s="332"/>
      <c r="G371" s="52">
        <f>'01-Mapa de riesgo-UO'!I372</f>
        <v>0</v>
      </c>
      <c r="H371" s="332"/>
      <c r="I371" s="385"/>
      <c r="J371" s="204">
        <f>'01-Mapa de riesgo-UO'!AW372</f>
        <v>0</v>
      </c>
      <c r="K371" s="332"/>
      <c r="L371" s="324"/>
      <c r="M371" s="324"/>
      <c r="N371" s="324"/>
      <c r="O371" s="324"/>
      <c r="P371" s="324"/>
      <c r="Q371" s="324"/>
      <c r="R371" s="324"/>
      <c r="S371" s="324"/>
    </row>
    <row r="372" spans="1:19" ht="88.5" hidden="1" customHeight="1" x14ac:dyDescent="0.2">
      <c r="A372" s="324"/>
      <c r="B372" s="332"/>
      <c r="C372" s="332"/>
      <c r="D372" s="332"/>
      <c r="E372" s="332"/>
      <c r="F372" s="332"/>
      <c r="G372" s="52">
        <f>'01-Mapa de riesgo-UO'!I373</f>
        <v>0</v>
      </c>
      <c r="H372" s="332"/>
      <c r="I372" s="385"/>
      <c r="J372" s="204">
        <f>'01-Mapa de riesgo-UO'!AW373</f>
        <v>0</v>
      </c>
      <c r="K372" s="332"/>
      <c r="L372" s="324"/>
      <c r="M372" s="324"/>
      <c r="N372" s="324"/>
      <c r="O372" s="324"/>
      <c r="P372" s="324"/>
      <c r="Q372" s="324"/>
      <c r="R372" s="324"/>
      <c r="S372" s="324"/>
    </row>
    <row r="373" spans="1:19" ht="88.5" hidden="1" customHeight="1" x14ac:dyDescent="0.2">
      <c r="A373" s="324">
        <v>122</v>
      </c>
      <c r="B373" s="332" t="str">
        <f>'01-Mapa de riesgo-UO'!D374</f>
        <v>ADMINISTRACIÓN_INSTITUCIONAL</v>
      </c>
      <c r="C373" s="332" t="str">
        <f>+'01-Mapa de riesgo-UO'!F374</f>
        <v>NO</v>
      </c>
      <c r="D373" s="332" t="str">
        <f>'01-Mapa de riesgo-UO'!J374</f>
        <v>Cumplimiento</v>
      </c>
      <c r="E373" s="332" t="str">
        <f>'01-Mapa de riesgo-UO'!K374</f>
        <v>Registros presupuestales generados después de que se inicie la ejecución de los compromisos u obligaciones</v>
      </c>
      <c r="F373" s="332"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32" t="str">
        <f>'01-Mapa de riesgo-UO'!M374</f>
        <v>1. No contar con el Registro Presupuestal que ampara el compromiso antes de ejecución.
2. Investigaciones disciplinarias
3. Demandas</v>
      </c>
      <c r="I373" s="385" t="str">
        <f>'01-Mapa de riesgo-UO'!AT374</f>
        <v>LEVE</v>
      </c>
      <c r="J373" s="204" t="str">
        <f>'01-Mapa de riesgo-UO'!AW374</f>
        <v>ASUMIR</v>
      </c>
      <c r="K373" s="332" t="str">
        <f t="shared" si="23"/>
        <v>NO</v>
      </c>
      <c r="L373" s="324"/>
      <c r="M373" s="324"/>
      <c r="N373" s="324"/>
      <c r="O373" s="324"/>
      <c r="P373" s="324"/>
      <c r="Q373" s="324"/>
      <c r="R373" s="324"/>
      <c r="S373" s="324"/>
    </row>
    <row r="374" spans="1:19" ht="88.5" hidden="1" customHeight="1" x14ac:dyDescent="0.2">
      <c r="A374" s="324"/>
      <c r="B374" s="332"/>
      <c r="C374" s="332"/>
      <c r="D374" s="332"/>
      <c r="E374" s="332"/>
      <c r="F374" s="332"/>
      <c r="G374" s="52">
        <f>'01-Mapa de riesgo-UO'!I375</f>
        <v>0</v>
      </c>
      <c r="H374" s="332"/>
      <c r="I374" s="385"/>
      <c r="J374" s="204" t="str">
        <f>'01-Mapa de riesgo-UO'!AW375</f>
        <v>ASUMIR</v>
      </c>
      <c r="K374" s="332"/>
      <c r="L374" s="324"/>
      <c r="M374" s="324"/>
      <c r="N374" s="324"/>
      <c r="O374" s="324"/>
      <c r="P374" s="324"/>
      <c r="Q374" s="324"/>
      <c r="R374" s="324"/>
      <c r="S374" s="324"/>
    </row>
    <row r="375" spans="1:19" ht="88.5" hidden="1" customHeight="1" x14ac:dyDescent="0.2">
      <c r="A375" s="324"/>
      <c r="B375" s="332"/>
      <c r="C375" s="332"/>
      <c r="D375" s="332"/>
      <c r="E375" s="332"/>
      <c r="F375" s="332"/>
      <c r="G375" s="52">
        <f>'01-Mapa de riesgo-UO'!I376</f>
        <v>0</v>
      </c>
      <c r="H375" s="332"/>
      <c r="I375" s="385"/>
      <c r="J375" s="204" t="str">
        <f>'01-Mapa de riesgo-UO'!AW376</f>
        <v>ASUMIR</v>
      </c>
      <c r="K375" s="332"/>
      <c r="L375" s="324"/>
      <c r="M375" s="324"/>
      <c r="N375" s="324"/>
      <c r="O375" s="324"/>
      <c r="P375" s="324"/>
      <c r="Q375" s="324"/>
      <c r="R375" s="324"/>
      <c r="S375" s="324"/>
    </row>
    <row r="376" spans="1:19" ht="88.5" hidden="1" customHeight="1" x14ac:dyDescent="0.2">
      <c r="A376" s="324">
        <v>123</v>
      </c>
      <c r="B376" s="332" t="str">
        <f>'01-Mapa de riesgo-UO'!D377</f>
        <v>ADMINISTRACIÓN_INSTITUCIONAL</v>
      </c>
      <c r="C376" s="332" t="str">
        <f>+'01-Mapa de riesgo-UO'!F377</f>
        <v>SI</v>
      </c>
      <c r="D376" s="332" t="str">
        <f>'01-Mapa de riesgo-UO'!J377</f>
        <v>Financiero</v>
      </c>
      <c r="E376" s="332" t="str">
        <f>'01-Mapa de riesgo-UO'!K377</f>
        <v xml:space="preserve">Fraude Eléctronico </v>
      </c>
      <c r="F376" s="332" t="str">
        <f>'01-Mapa de riesgo-UO'!L377</f>
        <v xml:space="preserve">   Acceso no autorizado a la banca virtual</v>
      </c>
      <c r="G376" s="52" t="str">
        <f>'01-Mapa de riesgo-UO'!I377</f>
        <v>Falta de seguimiento a los protocolos definidos.</v>
      </c>
      <c r="H376" s="332" t="str">
        <f>'01-Mapa de riesgo-UO'!M377</f>
        <v xml:space="preserve">1. Detrimento Patrimonial.            2. Exposición   de la            información financiera de la Universidad.                      </v>
      </c>
      <c r="I376" s="385" t="str">
        <f>'01-Mapa de riesgo-UO'!AT377</f>
        <v>LEVE</v>
      </c>
      <c r="J376" s="204" t="str">
        <f>'01-Mapa de riesgo-UO'!AW377</f>
        <v>ASUMIR</v>
      </c>
      <c r="K376" s="332" t="str">
        <f t="shared" si="23"/>
        <v>NO</v>
      </c>
      <c r="L376" s="324"/>
      <c r="M376" s="324"/>
      <c r="N376" s="324"/>
      <c r="O376" s="324"/>
      <c r="P376" s="324"/>
      <c r="Q376" s="324"/>
      <c r="R376" s="324"/>
      <c r="S376" s="324"/>
    </row>
    <row r="377" spans="1:19" ht="88.5" hidden="1" customHeight="1" x14ac:dyDescent="0.2">
      <c r="A377" s="324"/>
      <c r="B377" s="332"/>
      <c r="C377" s="332"/>
      <c r="D377" s="332"/>
      <c r="E377" s="332"/>
      <c r="F377" s="332"/>
      <c r="G377" s="52" t="str">
        <f>'01-Mapa de riesgo-UO'!I378</f>
        <v>Incumplimiento de los protocolos</v>
      </c>
      <c r="H377" s="332"/>
      <c r="I377" s="385"/>
      <c r="J377" s="204" t="str">
        <f>'01-Mapa de riesgo-UO'!AW378</f>
        <v>ASUMIR</v>
      </c>
      <c r="K377" s="332"/>
      <c r="L377" s="324"/>
      <c r="M377" s="324"/>
      <c r="N377" s="324"/>
      <c r="O377" s="324"/>
      <c r="P377" s="324"/>
      <c r="Q377" s="324"/>
      <c r="R377" s="324"/>
      <c r="S377" s="324"/>
    </row>
    <row r="378" spans="1:19" ht="88.5" hidden="1" customHeight="1" x14ac:dyDescent="0.2">
      <c r="A378" s="324"/>
      <c r="B378" s="332"/>
      <c r="C378" s="332"/>
      <c r="D378" s="332"/>
      <c r="E378" s="332"/>
      <c r="F378" s="332"/>
      <c r="G378" s="52" t="str">
        <f>'01-Mapa de riesgo-UO'!I379</f>
        <v>Ataques ciberneticos</v>
      </c>
      <c r="H378" s="332"/>
      <c r="I378" s="385"/>
      <c r="J378" s="204" t="str">
        <f>'01-Mapa de riesgo-UO'!AW379</f>
        <v>ASUMIR</v>
      </c>
      <c r="K378" s="332"/>
      <c r="L378" s="324"/>
      <c r="M378" s="324"/>
      <c r="N378" s="324"/>
      <c r="O378" s="324"/>
      <c r="P378" s="324"/>
      <c r="Q378" s="324"/>
      <c r="R378" s="324"/>
      <c r="S378" s="324"/>
    </row>
    <row r="379" spans="1:19" ht="88.5" hidden="1" customHeight="1" x14ac:dyDescent="0.2">
      <c r="A379" s="324">
        <v>124</v>
      </c>
      <c r="B379" s="332" t="str">
        <f>'01-Mapa de riesgo-UO'!D380</f>
        <v>ADMINISTRACIÓN_INSTITUCIONAL</v>
      </c>
      <c r="C379" s="332" t="str">
        <f>+'01-Mapa de riesgo-UO'!F380</f>
        <v>NO</v>
      </c>
      <c r="D379" s="332" t="str">
        <f>'01-Mapa de riesgo-UO'!J380</f>
        <v>Contable</v>
      </c>
      <c r="E379" s="332" t="str">
        <f>'01-Mapa de riesgo-UO'!K380</f>
        <v>Hechos económicos no incluidos en el proceso contable.</v>
      </c>
      <c r="F379" s="332"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32" t="str">
        <f>'01-Mapa de riesgo-UO'!M380</f>
        <v xml:space="preserve">1. Estados Financieros no razonables para la toma de decisiones 
2. Detrimento Patrimonial.
3. Hallazgos por parte del Ente de Control disciplinarios y fiscales. </v>
      </c>
      <c r="I379" s="385" t="str">
        <f>'01-Mapa de riesgo-UO'!AT380</f>
        <v>LEVE</v>
      </c>
      <c r="J379" s="204" t="str">
        <f>'01-Mapa de riesgo-UO'!AW380</f>
        <v>ASUMIR</v>
      </c>
      <c r="K379" s="332" t="str">
        <f t="shared" si="23"/>
        <v>NO</v>
      </c>
      <c r="L379" s="324"/>
      <c r="M379" s="324"/>
      <c r="N379" s="324"/>
      <c r="O379" s="324"/>
      <c r="P379" s="324"/>
      <c r="Q379" s="324"/>
      <c r="R379" s="324"/>
      <c r="S379" s="324"/>
    </row>
    <row r="380" spans="1:19" ht="88.5" hidden="1" customHeight="1" x14ac:dyDescent="0.2">
      <c r="A380" s="324"/>
      <c r="B380" s="332"/>
      <c r="C380" s="332"/>
      <c r="D380" s="332"/>
      <c r="E380" s="332"/>
      <c r="F380" s="332"/>
      <c r="G380" s="52">
        <f>'01-Mapa de riesgo-UO'!I381</f>
        <v>0</v>
      </c>
      <c r="H380" s="332"/>
      <c r="I380" s="385"/>
      <c r="J380" s="204" t="str">
        <f>'01-Mapa de riesgo-UO'!AW381</f>
        <v>ASUMIR</v>
      </c>
      <c r="K380" s="332"/>
      <c r="L380" s="324"/>
      <c r="M380" s="324"/>
      <c r="N380" s="324"/>
      <c r="O380" s="324"/>
      <c r="P380" s="324"/>
      <c r="Q380" s="324"/>
      <c r="R380" s="324"/>
      <c r="S380" s="324"/>
    </row>
    <row r="381" spans="1:19" ht="88.5" hidden="1" customHeight="1" x14ac:dyDescent="0.2">
      <c r="A381" s="324"/>
      <c r="B381" s="332"/>
      <c r="C381" s="332"/>
      <c r="D381" s="332"/>
      <c r="E381" s="332"/>
      <c r="F381" s="332"/>
      <c r="G381" s="52">
        <f>'01-Mapa de riesgo-UO'!I382</f>
        <v>0</v>
      </c>
      <c r="H381" s="332"/>
      <c r="I381" s="385"/>
      <c r="J381" s="204" t="str">
        <f>'01-Mapa de riesgo-UO'!AW382</f>
        <v>ASUMIR</v>
      </c>
      <c r="K381" s="332"/>
      <c r="L381" s="324"/>
      <c r="M381" s="324"/>
      <c r="N381" s="324"/>
      <c r="O381" s="324"/>
      <c r="P381" s="324"/>
      <c r="Q381" s="324"/>
      <c r="R381" s="324"/>
      <c r="S381" s="324"/>
    </row>
    <row r="382" spans="1:19" ht="88.5" hidden="1" customHeight="1" x14ac:dyDescent="0.2">
      <c r="A382" s="324">
        <v>125</v>
      </c>
      <c r="B382" s="332" t="str">
        <f>'01-Mapa de riesgo-UO'!D383</f>
        <v>ADMINISTRACIÓN_INSTITUCIONAL</v>
      </c>
      <c r="C382" s="332" t="str">
        <f>+'01-Mapa de riesgo-UO'!F383</f>
        <v>SI</v>
      </c>
      <c r="D382" s="332" t="str">
        <f>'01-Mapa de riesgo-UO'!J383</f>
        <v>Contable</v>
      </c>
      <c r="E382" s="332" t="str">
        <f>'01-Mapa de riesgo-UO'!K383</f>
        <v>No fenecimiento de la cuenta debido al incumplimiento normativo y del manual de políticas contables en el desarrollo de actividades financieras</v>
      </c>
      <c r="F382" s="332" t="str">
        <f>'01-Mapa de riesgo-UO'!L383</f>
        <v>Registros contables no consistentes con la normas expedidades por el ente regulardor en la materia</v>
      </c>
      <c r="G382" s="52" t="str">
        <f>'01-Mapa de riesgo-UO'!I383</f>
        <v>Estados Financieros inconsistentes.</v>
      </c>
      <c r="H382" s="332" t="str">
        <f>'01-Mapa de riesgo-UO'!M383</f>
        <v>1. Hechos economicos sobre o subestimados,
2. Sanciones Disciplinarias
3. Estados Financieros no aprobados.</v>
      </c>
      <c r="I382" s="385" t="str">
        <f>'01-Mapa de riesgo-UO'!AT383</f>
        <v>MODERADO</v>
      </c>
      <c r="J382" s="204" t="str">
        <f>'01-Mapa de riesgo-UO'!AW383</f>
        <v>REDUCIR</v>
      </c>
      <c r="K382" s="332" t="str">
        <f t="shared" si="23"/>
        <v>Si el proceso lo requiere</v>
      </c>
      <c r="L382" s="324"/>
      <c r="M382" s="324"/>
      <c r="N382" s="324"/>
      <c r="O382" s="324"/>
      <c r="P382" s="324"/>
      <c r="Q382" s="324"/>
      <c r="R382" s="324"/>
      <c r="S382" s="324"/>
    </row>
    <row r="383" spans="1:19" ht="88.5" hidden="1" customHeight="1" x14ac:dyDescent="0.2">
      <c r="A383" s="324"/>
      <c r="B383" s="332"/>
      <c r="C383" s="332"/>
      <c r="D383" s="332"/>
      <c r="E383" s="332"/>
      <c r="F383" s="332"/>
      <c r="G383" s="52">
        <f>'01-Mapa de riesgo-UO'!I384</f>
        <v>0</v>
      </c>
      <c r="H383" s="332"/>
      <c r="I383" s="385"/>
      <c r="J383" s="204" t="str">
        <f>'01-Mapa de riesgo-UO'!AW384</f>
        <v>ASUMIR</v>
      </c>
      <c r="K383" s="332"/>
      <c r="L383" s="324"/>
      <c r="M383" s="324"/>
      <c r="N383" s="324"/>
      <c r="O383" s="324"/>
      <c r="P383" s="324"/>
      <c r="Q383" s="324"/>
      <c r="R383" s="324"/>
      <c r="S383" s="324"/>
    </row>
    <row r="384" spans="1:19" ht="88.5" hidden="1" customHeight="1" x14ac:dyDescent="0.2">
      <c r="A384" s="324"/>
      <c r="B384" s="332"/>
      <c r="C384" s="332"/>
      <c r="D384" s="332"/>
      <c r="E384" s="332"/>
      <c r="F384" s="332"/>
      <c r="G384" s="52">
        <f>'01-Mapa de riesgo-UO'!I385</f>
        <v>0</v>
      </c>
      <c r="H384" s="332"/>
      <c r="I384" s="385"/>
      <c r="J384" s="204" t="str">
        <f>'01-Mapa de riesgo-UO'!AW385</f>
        <v>ASUMIR</v>
      </c>
      <c r="K384" s="332"/>
      <c r="L384" s="324"/>
      <c r="M384" s="324"/>
      <c r="N384" s="324"/>
      <c r="O384" s="324"/>
      <c r="P384" s="324"/>
      <c r="Q384" s="324"/>
      <c r="R384" s="324"/>
      <c r="S384" s="324"/>
    </row>
    <row r="385" spans="1:19" ht="88.5" hidden="1" customHeight="1" x14ac:dyDescent="0.2">
      <c r="A385" s="324">
        <v>126</v>
      </c>
      <c r="B385" s="332" t="str">
        <f>'01-Mapa de riesgo-UO'!D386</f>
        <v>ADMINISTRACIÓN_INSTITUCIONAL</v>
      </c>
      <c r="C385" s="332" t="str">
        <f>+'01-Mapa de riesgo-UO'!F386</f>
        <v>SI</v>
      </c>
      <c r="D385" s="332" t="str">
        <f>'01-Mapa de riesgo-UO'!J386</f>
        <v>Cumplimiento</v>
      </c>
      <c r="E385" s="332" t="str">
        <f>'01-Mapa de riesgo-UO'!K386</f>
        <v xml:space="preserve">No suscribir el contrato </v>
      </c>
      <c r="F385" s="332"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32"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204" t="str">
        <f>'01-Mapa de riesgo-UO'!AW386</f>
        <v>REDUCIR</v>
      </c>
      <c r="K385" s="332" t="str">
        <f t="shared" si="23"/>
        <v>Si el proceso lo requiere</v>
      </c>
      <c r="L385" s="324"/>
      <c r="M385" s="324"/>
      <c r="N385" s="324"/>
      <c r="O385" s="324"/>
      <c r="P385" s="324"/>
      <c r="Q385" s="324"/>
      <c r="R385" s="324"/>
      <c r="S385" s="324"/>
    </row>
    <row r="386" spans="1:19" ht="88.5" hidden="1" customHeight="1" x14ac:dyDescent="0.2">
      <c r="A386" s="324"/>
      <c r="B386" s="332"/>
      <c r="C386" s="332"/>
      <c r="D386" s="332"/>
      <c r="E386" s="332"/>
      <c r="F386" s="332"/>
      <c r="G386" s="52">
        <f>'01-Mapa de riesgo-UO'!I387</f>
        <v>0</v>
      </c>
      <c r="H386" s="332"/>
      <c r="I386" s="385"/>
      <c r="J386" s="204" t="str">
        <f>'01-Mapa de riesgo-UO'!AW387</f>
        <v>ASUMIR</v>
      </c>
      <c r="K386" s="332"/>
      <c r="L386" s="324"/>
      <c r="M386" s="324"/>
      <c r="N386" s="324"/>
      <c r="O386" s="324"/>
      <c r="P386" s="324"/>
      <c r="Q386" s="324"/>
      <c r="R386" s="324"/>
      <c r="S386" s="324"/>
    </row>
    <row r="387" spans="1:19" ht="88.5" hidden="1" customHeight="1" x14ac:dyDescent="0.2">
      <c r="A387" s="324"/>
      <c r="B387" s="332"/>
      <c r="C387" s="332"/>
      <c r="D387" s="332"/>
      <c r="E387" s="332"/>
      <c r="F387" s="332"/>
      <c r="G387" s="52">
        <f>'01-Mapa de riesgo-UO'!I388</f>
        <v>0</v>
      </c>
      <c r="H387" s="332"/>
      <c r="I387" s="385"/>
      <c r="J387" s="204" t="str">
        <f>'01-Mapa de riesgo-UO'!AW388</f>
        <v>ASUMIR</v>
      </c>
      <c r="K387" s="332"/>
      <c r="L387" s="324"/>
      <c r="M387" s="324"/>
      <c r="N387" s="324"/>
      <c r="O387" s="324"/>
      <c r="P387" s="324"/>
      <c r="Q387" s="324"/>
      <c r="R387" s="324"/>
      <c r="S387" s="324"/>
    </row>
    <row r="388" spans="1:19" ht="88.5" hidden="1" customHeight="1" x14ac:dyDescent="0.2">
      <c r="A388" s="324">
        <v>127</v>
      </c>
      <c r="B388" s="332" t="str">
        <f>'01-Mapa de riesgo-UO'!D389</f>
        <v>ADMINISTRACIÓN_INSTITUCIONAL</v>
      </c>
      <c r="C388" s="332" t="str">
        <f>+'01-Mapa de riesgo-UO'!F389</f>
        <v>SI</v>
      </c>
      <c r="D388" s="332" t="str">
        <f>'01-Mapa de riesgo-UO'!J389</f>
        <v>Operacional</v>
      </c>
      <c r="E388" s="332" t="str">
        <f>'01-Mapa de riesgo-UO'!K389</f>
        <v>Operacional</v>
      </c>
      <c r="F388" s="332"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32" t="str">
        <f>'01-Mapa de riesgo-UO'!M389</f>
        <v xml:space="preserve">
- Servicio no disponible
- Perdida de la confianza de los usuarios</v>
      </c>
      <c r="I388" s="385" t="str">
        <f>'01-Mapa de riesgo-UO'!AT389</f>
        <v>MODERADO</v>
      </c>
      <c r="J388" s="204" t="str">
        <f>'01-Mapa de riesgo-UO'!AW389</f>
        <v>REDUCIR</v>
      </c>
      <c r="K388" s="332" t="str">
        <f t="shared" si="23"/>
        <v>Si el proceso lo requiere</v>
      </c>
      <c r="L388" s="324"/>
      <c r="M388" s="324"/>
      <c r="N388" s="324"/>
      <c r="O388" s="324"/>
      <c r="P388" s="324"/>
      <c r="Q388" s="324"/>
      <c r="R388" s="324"/>
      <c r="S388" s="324"/>
    </row>
    <row r="389" spans="1:19" ht="88.5" hidden="1" customHeight="1" x14ac:dyDescent="0.2">
      <c r="A389" s="324"/>
      <c r="B389" s="332"/>
      <c r="C389" s="332"/>
      <c r="D389" s="332"/>
      <c r="E389" s="332"/>
      <c r="F389" s="332"/>
      <c r="G389" s="52">
        <f>'01-Mapa de riesgo-UO'!I390</f>
        <v>0</v>
      </c>
      <c r="H389" s="332"/>
      <c r="I389" s="385"/>
      <c r="J389" s="204">
        <f>'01-Mapa de riesgo-UO'!AW390</f>
        <v>0</v>
      </c>
      <c r="K389" s="332"/>
      <c r="L389" s="324"/>
      <c r="M389" s="324"/>
      <c r="N389" s="324"/>
      <c r="O389" s="324"/>
      <c r="P389" s="324"/>
      <c r="Q389" s="324"/>
      <c r="R389" s="324"/>
      <c r="S389" s="324"/>
    </row>
    <row r="390" spans="1:19" ht="88.5" hidden="1" customHeight="1" x14ac:dyDescent="0.2">
      <c r="A390" s="324"/>
      <c r="B390" s="332"/>
      <c r="C390" s="332"/>
      <c r="D390" s="332"/>
      <c r="E390" s="332"/>
      <c r="F390" s="332"/>
      <c r="G390" s="52">
        <f>'01-Mapa de riesgo-UO'!I391</f>
        <v>0</v>
      </c>
      <c r="H390" s="332"/>
      <c r="I390" s="385"/>
      <c r="J390" s="204">
        <f>'01-Mapa de riesgo-UO'!AW391</f>
        <v>0</v>
      </c>
      <c r="K390" s="332"/>
      <c r="L390" s="324"/>
      <c r="M390" s="324"/>
      <c r="N390" s="324"/>
      <c r="O390" s="324"/>
      <c r="P390" s="324"/>
      <c r="Q390" s="324"/>
      <c r="R390" s="324"/>
      <c r="S390" s="324"/>
    </row>
    <row r="391" spans="1:19" ht="88.5" hidden="1" customHeight="1" x14ac:dyDescent="0.2">
      <c r="A391" s="324">
        <v>128</v>
      </c>
      <c r="B391" s="332" t="str">
        <f>'01-Mapa de riesgo-UO'!D392</f>
        <v>ADMINISTRACIÓN_INSTITUCIONAL</v>
      </c>
      <c r="C391" s="332" t="str">
        <f>+'01-Mapa de riesgo-UO'!F392</f>
        <v>SI</v>
      </c>
      <c r="D391" s="332" t="str">
        <f>'01-Mapa de riesgo-UO'!J392</f>
        <v>Tecnología</v>
      </c>
      <c r="E391" s="332" t="str">
        <f>'01-Mapa de riesgo-UO'!K392</f>
        <v>Tecnológico</v>
      </c>
      <c r="F391" s="332"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32" t="str">
        <f>'01-Mapa de riesgo-UO'!M392</f>
        <v>- Retrasos en las actividades propias de las dependencias. 
- Servicio no disponible.
- Perdida de la confianza de los usuarios.</v>
      </c>
      <c r="I391" s="385" t="str">
        <f>'01-Mapa de riesgo-UO'!AT392</f>
        <v>LEVE</v>
      </c>
      <c r="J391" s="204" t="str">
        <f>'01-Mapa de riesgo-UO'!AW392</f>
        <v>ASUMIR</v>
      </c>
      <c r="K391" s="332" t="str">
        <f t="shared" si="23"/>
        <v>NO</v>
      </c>
      <c r="L391" s="324"/>
      <c r="M391" s="324"/>
      <c r="N391" s="324"/>
      <c r="O391" s="324"/>
      <c r="P391" s="324"/>
      <c r="Q391" s="324"/>
      <c r="R391" s="324"/>
      <c r="S391" s="324"/>
    </row>
    <row r="392" spans="1:19" ht="88.5" hidden="1" customHeight="1" x14ac:dyDescent="0.2">
      <c r="A392" s="324"/>
      <c r="B392" s="332"/>
      <c r="C392" s="332"/>
      <c r="D392" s="332"/>
      <c r="E392" s="332"/>
      <c r="F392" s="332"/>
      <c r="G392" s="52">
        <f>'01-Mapa de riesgo-UO'!I393</f>
        <v>0</v>
      </c>
      <c r="H392" s="332"/>
      <c r="I392" s="385"/>
      <c r="J392" s="204">
        <f>'01-Mapa de riesgo-UO'!AW393</f>
        <v>0</v>
      </c>
      <c r="K392" s="332"/>
      <c r="L392" s="324"/>
      <c r="M392" s="324"/>
      <c r="N392" s="324"/>
      <c r="O392" s="324"/>
      <c r="P392" s="324"/>
      <c r="Q392" s="324"/>
      <c r="R392" s="324"/>
      <c r="S392" s="324"/>
    </row>
    <row r="393" spans="1:19" ht="88.5" hidden="1" customHeight="1" x14ac:dyDescent="0.2">
      <c r="A393" s="324"/>
      <c r="B393" s="332"/>
      <c r="C393" s="332"/>
      <c r="D393" s="332"/>
      <c r="E393" s="332"/>
      <c r="F393" s="332"/>
      <c r="G393" s="52">
        <f>'01-Mapa de riesgo-UO'!I394</f>
        <v>0</v>
      </c>
      <c r="H393" s="332"/>
      <c r="I393" s="385"/>
      <c r="J393" s="204">
        <f>'01-Mapa de riesgo-UO'!AW394</f>
        <v>0</v>
      </c>
      <c r="K393" s="332"/>
      <c r="L393" s="324"/>
      <c r="M393" s="324"/>
      <c r="N393" s="324"/>
      <c r="O393" s="324"/>
      <c r="P393" s="324"/>
      <c r="Q393" s="324"/>
      <c r="R393" s="324"/>
      <c r="S393" s="324"/>
    </row>
    <row r="394" spans="1:19" ht="88.5" hidden="1" customHeight="1" x14ac:dyDescent="0.2">
      <c r="A394" s="324">
        <v>129</v>
      </c>
      <c r="B394" s="332" t="str">
        <f>'01-Mapa de riesgo-UO'!D395</f>
        <v>ADMINISTRACIÓN_INSTITUCIONAL</v>
      </c>
      <c r="C394" s="332" t="str">
        <f>+'01-Mapa de riesgo-UO'!F395</f>
        <v>NO</v>
      </c>
      <c r="D394" s="332" t="str">
        <f>'01-Mapa de riesgo-UO'!J395</f>
        <v>Cumplimiento</v>
      </c>
      <c r="E394" s="332" t="str">
        <f>'01-Mapa de riesgo-UO'!K395</f>
        <v>Protección de Datos</v>
      </c>
      <c r="F394" s="332"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32" t="str">
        <f>'01-Mapa de riesgo-UO'!M395</f>
        <v>- Fuga de Información.
- Incumplimiento de la norma.
- Posibles sanciones de la Superintendencia de Industria Y Comercio (SIC).
- Entrega de información confidencial.</v>
      </c>
      <c r="I394" s="385" t="str">
        <f>'01-Mapa de riesgo-UO'!AT395</f>
        <v>LEVE</v>
      </c>
      <c r="J394" s="204" t="str">
        <f>'01-Mapa de riesgo-UO'!AW395</f>
        <v>ASUMIR</v>
      </c>
      <c r="K394" s="332" t="str">
        <f t="shared" si="23"/>
        <v>NO</v>
      </c>
      <c r="L394" s="324"/>
      <c r="M394" s="324"/>
      <c r="N394" s="324"/>
      <c r="O394" s="324"/>
      <c r="P394" s="324"/>
      <c r="Q394" s="324"/>
      <c r="R394" s="324"/>
      <c r="S394" s="324"/>
    </row>
    <row r="395" spans="1:19" ht="88.5" hidden="1" customHeight="1" x14ac:dyDescent="0.2">
      <c r="A395" s="324"/>
      <c r="B395" s="332"/>
      <c r="C395" s="332"/>
      <c r="D395" s="332"/>
      <c r="E395" s="332"/>
      <c r="F395" s="332"/>
      <c r="G395" s="52">
        <f>'01-Mapa de riesgo-UO'!I396</f>
        <v>0</v>
      </c>
      <c r="H395" s="332"/>
      <c r="I395" s="385"/>
      <c r="J395" s="204">
        <f>'01-Mapa de riesgo-UO'!AW396</f>
        <v>0</v>
      </c>
      <c r="K395" s="332"/>
      <c r="L395" s="324"/>
      <c r="M395" s="324"/>
      <c r="N395" s="324"/>
      <c r="O395" s="324"/>
      <c r="P395" s="324"/>
      <c r="Q395" s="324"/>
      <c r="R395" s="324"/>
      <c r="S395" s="324"/>
    </row>
    <row r="396" spans="1:19" ht="88.5" hidden="1" customHeight="1" x14ac:dyDescent="0.2">
      <c r="A396" s="324"/>
      <c r="B396" s="332"/>
      <c r="C396" s="332"/>
      <c r="D396" s="332"/>
      <c r="E396" s="332"/>
      <c r="F396" s="332"/>
      <c r="G396" s="52">
        <f>'01-Mapa de riesgo-UO'!I397</f>
        <v>0</v>
      </c>
      <c r="H396" s="332"/>
      <c r="I396" s="385"/>
      <c r="J396" s="204">
        <f>'01-Mapa de riesgo-UO'!AW397</f>
        <v>0</v>
      </c>
      <c r="K396" s="332"/>
      <c r="L396" s="324"/>
      <c r="M396" s="324"/>
      <c r="N396" s="324"/>
      <c r="O396" s="324"/>
      <c r="P396" s="324"/>
      <c r="Q396" s="324"/>
      <c r="R396" s="324"/>
      <c r="S396" s="324"/>
    </row>
    <row r="397" spans="1:19" ht="88.5" hidden="1" customHeight="1" x14ac:dyDescent="0.2">
      <c r="A397" s="324">
        <v>130</v>
      </c>
      <c r="B397" s="332" t="str">
        <f>'01-Mapa de riesgo-UO'!D398</f>
        <v>ADMINISTRACIÓN_INSTITUCIONAL</v>
      </c>
      <c r="C397" s="332" t="str">
        <f>+'01-Mapa de riesgo-UO'!F398</f>
        <v>NO</v>
      </c>
      <c r="D397" s="332" t="str">
        <f>'01-Mapa de riesgo-UO'!J398</f>
        <v>Cumplimiento</v>
      </c>
      <c r="E397" s="332" t="str">
        <f>'01-Mapa de riesgo-UO'!K398</f>
        <v>Vencimiento de los términos establecidos por la ley</v>
      </c>
      <c r="F397" s="332"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32" t="str">
        <f>'01-Mapa de riesgo-UO'!M398</f>
        <v>Apertura de procesos disciplinarios.
Investigaciones administrativa.
Investigaciones Fiscales.
Investigaciones Penales</v>
      </c>
      <c r="I397" s="385" t="str">
        <f>'01-Mapa de riesgo-UO'!AT398</f>
        <v>LEVE</v>
      </c>
      <c r="J397" s="204" t="str">
        <f>'01-Mapa de riesgo-UO'!AW398</f>
        <v>ASUMIR</v>
      </c>
      <c r="K397" s="332" t="str">
        <f t="shared" si="23"/>
        <v>NO</v>
      </c>
      <c r="L397" s="324"/>
      <c r="M397" s="324"/>
      <c r="N397" s="324"/>
      <c r="O397" s="324"/>
      <c r="P397" s="324"/>
      <c r="Q397" s="324"/>
      <c r="R397" s="324"/>
      <c r="S397" s="324"/>
    </row>
    <row r="398" spans="1:19" ht="88.5" hidden="1" customHeight="1" x14ac:dyDescent="0.2">
      <c r="A398" s="324"/>
      <c r="B398" s="332"/>
      <c r="C398" s="332"/>
      <c r="D398" s="332"/>
      <c r="E398" s="332"/>
      <c r="F398" s="332"/>
      <c r="G398" s="52">
        <f>'01-Mapa de riesgo-UO'!I399</f>
        <v>0</v>
      </c>
      <c r="H398" s="332"/>
      <c r="I398" s="385"/>
      <c r="J398" s="204" t="str">
        <f>'01-Mapa de riesgo-UO'!AW399</f>
        <v>ASUMIR</v>
      </c>
      <c r="K398" s="332"/>
      <c r="L398" s="324"/>
      <c r="M398" s="324"/>
      <c r="N398" s="324"/>
      <c r="O398" s="324"/>
      <c r="P398" s="324"/>
      <c r="Q398" s="324"/>
      <c r="R398" s="324"/>
      <c r="S398" s="324"/>
    </row>
    <row r="399" spans="1:19" ht="88.5" hidden="1" customHeight="1" x14ac:dyDescent="0.2">
      <c r="A399" s="324"/>
      <c r="B399" s="332"/>
      <c r="C399" s="332"/>
      <c r="D399" s="332"/>
      <c r="E399" s="332"/>
      <c r="F399" s="332"/>
      <c r="G399" s="52">
        <f>'01-Mapa de riesgo-UO'!I400</f>
        <v>0</v>
      </c>
      <c r="H399" s="332"/>
      <c r="I399" s="385"/>
      <c r="J399" s="204" t="str">
        <f>'01-Mapa de riesgo-UO'!AW400</f>
        <v>ASUMIR</v>
      </c>
      <c r="K399" s="332"/>
      <c r="L399" s="324"/>
      <c r="M399" s="324"/>
      <c r="N399" s="324"/>
      <c r="O399" s="324"/>
      <c r="P399" s="324"/>
      <c r="Q399" s="324"/>
      <c r="R399" s="324"/>
      <c r="S399" s="324"/>
    </row>
    <row r="400" spans="1:19" ht="88.5" hidden="1" customHeight="1" x14ac:dyDescent="0.2">
      <c r="A400" s="324">
        <v>131</v>
      </c>
      <c r="B400" s="332" t="str">
        <f>'01-Mapa de riesgo-UO'!D401</f>
        <v>ADMINISTRACIÓN_INSTITUCIONAL</v>
      </c>
      <c r="C400" s="332" t="str">
        <f>+'01-Mapa de riesgo-UO'!F401</f>
        <v>NO</v>
      </c>
      <c r="D400" s="332" t="str">
        <f>'01-Mapa de riesgo-UO'!J401</f>
        <v>Operacional</v>
      </c>
      <c r="E400" s="332" t="str">
        <f>'01-Mapa de riesgo-UO'!K401</f>
        <v>INCUMPLIMIENTO A LA PROMESA DE SERVICIOS DE 8 DIAS HABILES, PARA GESTIONAR LAS NECESIDADES DE TIPO CONTRACTUAL DE LAS DEPENDENCIAS</v>
      </c>
      <c r="F400" s="332"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32" t="str">
        <f>'01-Mapa de riesgo-UO'!M401</f>
        <v>RETRASO EN LA EJECUCION CONTRACTUAL DE LAS NECESIDADES DE LAS DEPENDENCIAS UNIVERSITARIAS</v>
      </c>
      <c r="I400" s="385" t="str">
        <f>'01-Mapa de riesgo-UO'!AT401</f>
        <v>MODERADO</v>
      </c>
      <c r="J400" s="204" t="str">
        <f>'01-Mapa de riesgo-UO'!AW401</f>
        <v>TRANSFERIR</v>
      </c>
      <c r="K400" s="332" t="str">
        <f t="shared" si="23"/>
        <v>Si el proceso lo requiere</v>
      </c>
      <c r="L400" s="324"/>
      <c r="M400" s="324"/>
      <c r="N400" s="324"/>
      <c r="O400" s="324"/>
      <c r="P400" s="324"/>
      <c r="Q400" s="324"/>
      <c r="R400" s="324"/>
      <c r="S400" s="324"/>
    </row>
    <row r="401" spans="1:19" ht="88.5" hidden="1" customHeight="1" x14ac:dyDescent="0.2">
      <c r="A401" s="324"/>
      <c r="B401" s="332"/>
      <c r="C401" s="332"/>
      <c r="D401" s="332"/>
      <c r="E401" s="332"/>
      <c r="F401" s="332"/>
      <c r="G401" s="52">
        <f>'01-Mapa de riesgo-UO'!I402</f>
        <v>0</v>
      </c>
      <c r="H401" s="332"/>
      <c r="I401" s="385"/>
      <c r="J401" s="204">
        <f>'01-Mapa de riesgo-UO'!AW402</f>
        <v>0</v>
      </c>
      <c r="K401" s="332"/>
      <c r="L401" s="324"/>
      <c r="M401" s="324"/>
      <c r="N401" s="324"/>
      <c r="O401" s="324"/>
      <c r="P401" s="324"/>
      <c r="Q401" s="324"/>
      <c r="R401" s="324"/>
      <c r="S401" s="324"/>
    </row>
    <row r="402" spans="1:19" ht="88.5" hidden="1" customHeight="1" x14ac:dyDescent="0.2">
      <c r="A402" s="324"/>
      <c r="B402" s="332"/>
      <c r="C402" s="332"/>
      <c r="D402" s="332"/>
      <c r="E402" s="332"/>
      <c r="F402" s="332"/>
      <c r="G402" s="52">
        <f>'01-Mapa de riesgo-UO'!I403</f>
        <v>0</v>
      </c>
      <c r="H402" s="332"/>
      <c r="I402" s="385"/>
      <c r="J402" s="204">
        <f>'01-Mapa de riesgo-UO'!AW403</f>
        <v>0</v>
      </c>
      <c r="K402" s="332"/>
      <c r="L402" s="324"/>
      <c r="M402" s="324"/>
      <c r="N402" s="324"/>
      <c r="O402" s="324"/>
      <c r="P402" s="324"/>
      <c r="Q402" s="324"/>
      <c r="R402" s="324"/>
      <c r="S402" s="324"/>
    </row>
    <row r="403" spans="1:19" ht="88.5" hidden="1" customHeight="1" x14ac:dyDescent="0.2">
      <c r="A403" s="324">
        <v>132</v>
      </c>
      <c r="B403" s="332" t="str">
        <f>'01-Mapa de riesgo-UO'!D404</f>
        <v>ADMINISTRACIÓN_INSTITUCIONAL</v>
      </c>
      <c r="C403" s="332" t="str">
        <f>+'01-Mapa de riesgo-UO'!F404</f>
        <v>NO</v>
      </c>
      <c r="D403" s="332" t="str">
        <f>'01-Mapa de riesgo-UO'!J404</f>
        <v>Operacional</v>
      </c>
      <c r="E403" s="332" t="str">
        <f>'01-Mapa de riesgo-UO'!K404</f>
        <v>INCUMPLIMIENTO DE LOS PLAZOS DISPUESTOS POR COLOMBIA COMPRA EFICIENTE PARA PUBLICRA LA ACTIVIDAD CONTRACTUAL EN EL MODULO PUBLICITARIO EN LA PALTAFORMA SECOP II</v>
      </c>
      <c r="F403" s="332" t="str">
        <f>'01-Mapa de riesgo-UO'!L404</f>
        <v>DEMORA DE MAS DE TRES DIAS HABILES PARA PUBLICAR LA DOCUMENTACION CONTRACTUAL EN LA PLATAFORMA SECOP II</v>
      </c>
      <c r="G403" s="52" t="str">
        <f>'01-Mapa de riesgo-UO'!I404</f>
        <v>Falta de seguimiento a los procesos de contratación.</v>
      </c>
      <c r="H403" s="332" t="str">
        <f>'01-Mapa de riesgo-UO'!M404</f>
        <v>PROCESOS DICIPLINARIOS POR LA NO PUBLICACION EN LA PLATAFORMA SECOP II EN LOS TERMINOS LEGALES ESTABLECIDOS DESDE COLOMBIA COMPRA EFICIENTE</v>
      </c>
      <c r="I403" s="385" t="str">
        <f>'01-Mapa de riesgo-UO'!AT404</f>
        <v>MODERADO</v>
      </c>
      <c r="J403" s="204" t="str">
        <f>'01-Mapa de riesgo-UO'!AW404</f>
        <v>TRANSFERIR</v>
      </c>
      <c r="K403" s="332" t="str">
        <f t="shared" si="23"/>
        <v>Si el proceso lo requiere</v>
      </c>
      <c r="L403" s="324"/>
      <c r="M403" s="324"/>
      <c r="N403" s="324"/>
      <c r="O403" s="324"/>
      <c r="P403" s="324"/>
      <c r="Q403" s="324"/>
      <c r="R403" s="324"/>
      <c r="S403" s="324"/>
    </row>
    <row r="404" spans="1:19" ht="88.5" hidden="1" customHeight="1" x14ac:dyDescent="0.2">
      <c r="A404" s="324"/>
      <c r="B404" s="332"/>
      <c r="C404" s="332"/>
      <c r="D404" s="332"/>
      <c r="E404" s="332"/>
      <c r="F404" s="332"/>
      <c r="G404" s="52">
        <f>'01-Mapa de riesgo-UO'!I405</f>
        <v>0</v>
      </c>
      <c r="H404" s="332"/>
      <c r="I404" s="385"/>
      <c r="J404" s="204">
        <f>'01-Mapa de riesgo-UO'!AW405</f>
        <v>0</v>
      </c>
      <c r="K404" s="332"/>
      <c r="L404" s="324"/>
      <c r="M404" s="324"/>
      <c r="N404" s="324"/>
      <c r="O404" s="324"/>
      <c r="P404" s="324"/>
      <c r="Q404" s="324"/>
      <c r="R404" s="324"/>
      <c r="S404" s="324"/>
    </row>
    <row r="405" spans="1:19" ht="88.5" hidden="1" customHeight="1" x14ac:dyDescent="0.2">
      <c r="A405" s="324"/>
      <c r="B405" s="332"/>
      <c r="C405" s="332"/>
      <c r="D405" s="332"/>
      <c r="E405" s="332"/>
      <c r="F405" s="332"/>
      <c r="G405" s="52">
        <f>'01-Mapa de riesgo-UO'!I406</f>
        <v>0</v>
      </c>
      <c r="H405" s="332"/>
      <c r="I405" s="385"/>
      <c r="J405" s="204">
        <f>'01-Mapa de riesgo-UO'!AW406</f>
        <v>0</v>
      </c>
      <c r="K405" s="332"/>
      <c r="L405" s="324"/>
      <c r="M405" s="324"/>
      <c r="N405" s="324"/>
      <c r="O405" s="324"/>
      <c r="P405" s="324"/>
      <c r="Q405" s="324"/>
      <c r="R405" s="324"/>
      <c r="S405" s="324"/>
    </row>
    <row r="406" spans="1:19" ht="88.5" hidden="1" customHeight="1" x14ac:dyDescent="0.2">
      <c r="A406" s="324">
        <v>133</v>
      </c>
      <c r="B406" s="332" t="str">
        <f>'01-Mapa de riesgo-UO'!D407</f>
        <v>ADMINISTRACIÓN_INSTITUCIONAL</v>
      </c>
      <c r="C406" s="332" t="str">
        <f>+'01-Mapa de riesgo-UO'!F407</f>
        <v>NO</v>
      </c>
      <c r="D406" s="332" t="str">
        <f>'01-Mapa de riesgo-UO'!J407</f>
        <v>Financiero</v>
      </c>
      <c r="E406" s="332" t="str">
        <f>'01-Mapa de riesgo-UO'!K407</f>
        <v>Incremento en el pago de condenas en litigios que pueden ser solucionados antes de que se dé trámite a la acción judicial.</v>
      </c>
      <c r="F406" s="332"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32" t="str">
        <f>'01-Mapa de riesgo-UO'!M407</f>
        <v>Aumento en el volumen de demandas y condenas a la entidad
Carga laboral adicional. 
Afectaciones financieras adicionales.</v>
      </c>
      <c r="I406" s="385" t="str">
        <f>'01-Mapa de riesgo-UO'!AT407</f>
        <v>LEVE</v>
      </c>
      <c r="J406" s="204" t="str">
        <f>'01-Mapa de riesgo-UO'!AW407</f>
        <v>ASUMIR</v>
      </c>
      <c r="K406" s="332" t="str">
        <f t="shared" ref="K406:K469" si="24">IF(I406="GRAVE","Debe formularse",IF(I406="MODERADO", "Si el proceso lo requiere","NO"))</f>
        <v>NO</v>
      </c>
      <c r="L406" s="324"/>
      <c r="M406" s="324"/>
      <c r="N406" s="324"/>
      <c r="O406" s="324"/>
      <c r="P406" s="324"/>
      <c r="Q406" s="324"/>
      <c r="R406" s="324"/>
      <c r="S406" s="324"/>
    </row>
    <row r="407" spans="1:19" ht="88.5" hidden="1" customHeight="1" x14ac:dyDescent="0.2">
      <c r="A407" s="324"/>
      <c r="B407" s="332"/>
      <c r="C407" s="332"/>
      <c r="D407" s="332"/>
      <c r="E407" s="332"/>
      <c r="F407" s="332"/>
      <c r="G407" s="52" t="str">
        <f>'01-Mapa de riesgo-UO'!I408</f>
        <v>Falta de unificación de criterios de las autoridades judiciales.</v>
      </c>
      <c r="H407" s="332"/>
      <c r="I407" s="385"/>
      <c r="J407" s="204" t="str">
        <f>'01-Mapa de riesgo-UO'!AW408</f>
        <v>ASUMIR</v>
      </c>
      <c r="K407" s="332"/>
      <c r="L407" s="324"/>
      <c r="M407" s="324"/>
      <c r="N407" s="324"/>
      <c r="O407" s="324"/>
      <c r="P407" s="324"/>
      <c r="Q407" s="324"/>
      <c r="R407" s="324"/>
      <c r="S407" s="324"/>
    </row>
    <row r="408" spans="1:19" ht="88.5" hidden="1" customHeight="1" x14ac:dyDescent="0.2">
      <c r="A408" s="324"/>
      <c r="B408" s="332"/>
      <c r="C408" s="332"/>
      <c r="D408" s="332"/>
      <c r="E408" s="332"/>
      <c r="F408" s="332"/>
      <c r="G408" s="52">
        <f>'01-Mapa de riesgo-UO'!I409</f>
        <v>0</v>
      </c>
      <c r="H408" s="332"/>
      <c r="I408" s="385"/>
      <c r="J408" s="204" t="str">
        <f>'01-Mapa de riesgo-UO'!AW409</f>
        <v>ASUMIR</v>
      </c>
      <c r="K408" s="332"/>
      <c r="L408" s="324"/>
      <c r="M408" s="324"/>
      <c r="N408" s="324"/>
      <c r="O408" s="324"/>
      <c r="P408" s="324"/>
      <c r="Q408" s="324"/>
      <c r="R408" s="324"/>
      <c r="S408" s="324"/>
    </row>
    <row r="409" spans="1:19" ht="88.5" hidden="1" customHeight="1" x14ac:dyDescent="0.2">
      <c r="A409" s="324">
        <v>134</v>
      </c>
      <c r="B409" s="332" t="str">
        <f>'01-Mapa de riesgo-UO'!D410</f>
        <v>ADMINISTRACIÓN_INSTITUCIONAL</v>
      </c>
      <c r="C409" s="332" t="str">
        <f>+'01-Mapa de riesgo-UO'!F410</f>
        <v>NO</v>
      </c>
      <c r="D409" s="332" t="str">
        <f>'01-Mapa de riesgo-UO'!J410</f>
        <v>Financiero</v>
      </c>
      <c r="E409" s="332" t="str">
        <f>'01-Mapa de riesgo-UO'!K410</f>
        <v>Aumento del número de demandas de la causa con politica de prevención del daño antijuridico (PPDA) con respecto a la vigencia anterior.</v>
      </c>
      <c r="F409" s="332"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32" t="str">
        <f>'01-Mapa de riesgo-UO'!M410</f>
        <v>Aumento en el volumen de demandas y condenas a la entidad
Carga laboral adicional. 
Afectaciones financieras adicionales.</v>
      </c>
      <c r="I409" s="385" t="str">
        <f>'01-Mapa de riesgo-UO'!AT410</f>
        <v>LEVE</v>
      </c>
      <c r="J409" s="204" t="str">
        <f>'01-Mapa de riesgo-UO'!AW410</f>
        <v>ASUMIR</v>
      </c>
      <c r="K409" s="332" t="str">
        <f t="shared" si="24"/>
        <v>NO</v>
      </c>
      <c r="L409" s="324"/>
      <c r="M409" s="324"/>
      <c r="N409" s="324"/>
      <c r="O409" s="324"/>
      <c r="P409" s="324"/>
      <c r="Q409" s="324"/>
      <c r="R409" s="324"/>
      <c r="S409" s="324"/>
    </row>
    <row r="410" spans="1:19" ht="88.5" hidden="1" customHeight="1" x14ac:dyDescent="0.2">
      <c r="A410" s="324"/>
      <c r="B410" s="332"/>
      <c r="C410" s="332"/>
      <c r="D410" s="332"/>
      <c r="E410" s="332"/>
      <c r="F410" s="332"/>
      <c r="G410" s="52" t="str">
        <f>'01-Mapa de riesgo-UO'!I411</f>
        <v>Falta de unificación de criterios de las autoridades judiciales.</v>
      </c>
      <c r="H410" s="332"/>
      <c r="I410" s="385"/>
      <c r="J410" s="204" t="str">
        <f>'01-Mapa de riesgo-UO'!AW411</f>
        <v>ASUMIR</v>
      </c>
      <c r="K410" s="332"/>
      <c r="L410" s="324"/>
      <c r="M410" s="324"/>
      <c r="N410" s="324"/>
      <c r="O410" s="324"/>
      <c r="P410" s="324"/>
      <c r="Q410" s="324"/>
      <c r="R410" s="324"/>
      <c r="S410" s="324"/>
    </row>
    <row r="411" spans="1:19" ht="88.5" hidden="1" customHeight="1" x14ac:dyDescent="0.2">
      <c r="A411" s="324"/>
      <c r="B411" s="332"/>
      <c r="C411" s="332"/>
      <c r="D411" s="332"/>
      <c r="E411" s="332"/>
      <c r="F411" s="332"/>
      <c r="G411" s="52">
        <f>'01-Mapa de riesgo-UO'!I412</f>
        <v>0</v>
      </c>
      <c r="H411" s="332"/>
      <c r="I411" s="385"/>
      <c r="J411" s="204" t="str">
        <f>'01-Mapa de riesgo-UO'!AW412</f>
        <v>ASUMIR</v>
      </c>
      <c r="K411" s="332"/>
      <c r="L411" s="324"/>
      <c r="M411" s="324"/>
      <c r="N411" s="324"/>
      <c r="O411" s="324"/>
      <c r="P411" s="324"/>
      <c r="Q411" s="324"/>
      <c r="R411" s="324"/>
      <c r="S411" s="324"/>
    </row>
    <row r="412" spans="1:19" ht="88.5" hidden="1" customHeight="1" x14ac:dyDescent="0.2">
      <c r="A412" s="324">
        <v>135</v>
      </c>
      <c r="B412" s="332" t="str">
        <f>'01-Mapa de riesgo-UO'!D413</f>
        <v>DIRECCIONAMIENTO_INSTITUCIONAL</v>
      </c>
      <c r="C412" s="332" t="str">
        <f>+'01-Mapa de riesgo-UO'!F413</f>
        <v>NO</v>
      </c>
      <c r="D412" s="332" t="str">
        <f>'01-Mapa de riesgo-UO'!J413</f>
        <v>Cumplimiento</v>
      </c>
      <c r="E412" s="332" t="str">
        <f>'01-Mapa de riesgo-UO'!K413</f>
        <v>Incumplimiento de las metas en los tres niveles de gestión  del PDI 2020-2028</v>
      </c>
      <c r="F412" s="332"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32"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204" t="str">
        <f>'01-Mapa de riesgo-UO'!AW413</f>
        <v>ASUMIR</v>
      </c>
      <c r="K412" s="332" t="str">
        <f t="shared" si="24"/>
        <v>NO</v>
      </c>
      <c r="L412" s="324"/>
      <c r="M412" s="324"/>
      <c r="N412" s="324"/>
      <c r="O412" s="324"/>
      <c r="P412" s="324"/>
      <c r="Q412" s="324"/>
      <c r="R412" s="324"/>
      <c r="S412" s="324"/>
    </row>
    <row r="413" spans="1:19" ht="88.5" hidden="1" customHeight="1" x14ac:dyDescent="0.2">
      <c r="A413" s="324"/>
      <c r="B413" s="332"/>
      <c r="C413" s="332"/>
      <c r="D413" s="332"/>
      <c r="E413" s="332"/>
      <c r="F413" s="332"/>
      <c r="G413" s="52" t="str">
        <f>'01-Mapa de riesgo-UO'!I414</f>
        <v xml:space="preserve">Reporte inadecuado o incompleto por parte de las redes de trabajo </v>
      </c>
      <c r="H413" s="332"/>
      <c r="I413" s="385"/>
      <c r="J413" s="204" t="str">
        <f>'01-Mapa de riesgo-UO'!AW414</f>
        <v>ASUMIR</v>
      </c>
      <c r="K413" s="332"/>
      <c r="L413" s="324"/>
      <c r="M413" s="324"/>
      <c r="N413" s="324"/>
      <c r="O413" s="324"/>
      <c r="P413" s="324"/>
      <c r="Q413" s="324"/>
      <c r="R413" s="324"/>
      <c r="S413" s="324"/>
    </row>
    <row r="414" spans="1:19" ht="88.5" hidden="1" customHeight="1" x14ac:dyDescent="0.2">
      <c r="A414" s="324"/>
      <c r="B414" s="332"/>
      <c r="C414" s="332"/>
      <c r="D414" s="332"/>
      <c r="E414" s="332"/>
      <c r="F414" s="332"/>
      <c r="G414" s="52" t="str">
        <f>'01-Mapa de riesgo-UO'!I415</f>
        <v xml:space="preserve">Baja calidad del reporte en los tres niveles de gestión del PDI </v>
      </c>
      <c r="H414" s="332"/>
      <c r="I414" s="385"/>
      <c r="J414" s="204" t="str">
        <f>'01-Mapa de riesgo-UO'!AW415</f>
        <v>ASUMIR</v>
      </c>
      <c r="K414" s="332"/>
      <c r="L414" s="324"/>
      <c r="M414" s="324"/>
      <c r="N414" s="324"/>
      <c r="O414" s="324"/>
      <c r="P414" s="324"/>
      <c r="Q414" s="324"/>
      <c r="R414" s="324"/>
      <c r="S414" s="324"/>
    </row>
    <row r="415" spans="1:19" ht="88.5" hidden="1" customHeight="1" x14ac:dyDescent="0.2">
      <c r="A415" s="324">
        <v>136</v>
      </c>
      <c r="B415" s="332" t="str">
        <f>'01-Mapa de riesgo-UO'!D416</f>
        <v>DIRECCIONAMIENTO_INSTITUCIONAL</v>
      </c>
      <c r="C415" s="332" t="str">
        <f>+'01-Mapa de riesgo-UO'!F416</f>
        <v>SI</v>
      </c>
      <c r="D415" s="332" t="str">
        <f>'01-Mapa de riesgo-UO'!J416</f>
        <v>Corrupción</v>
      </c>
      <c r="E415" s="332" t="str">
        <f>'01-Mapa de riesgo-UO'!K416</f>
        <v>Ejecución inadecuada de proyectos de la Oficina de Planeación (contratos, Ordenes contractuales,  resoluciones,  proyectos de operación comercial).</v>
      </c>
      <c r="F415" s="332"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32" t="str">
        <f>'01-Mapa de riesgo-UO'!M416</f>
        <v xml:space="preserve">Hallazgos por parte de entes de control
Detrimiento patrimonial
Incumplimiento de resultados
Afectación de la imagen institucional </v>
      </c>
      <c r="I415" s="385" t="str">
        <f>'01-Mapa de riesgo-UO'!AT416</f>
        <v>MODERADO</v>
      </c>
      <c r="J415" s="204" t="str">
        <f>'01-Mapa de riesgo-UO'!AW416</f>
        <v>REDUCIR</v>
      </c>
      <c r="K415" s="332" t="str">
        <f t="shared" si="24"/>
        <v>Si el proceso lo requiere</v>
      </c>
      <c r="L415" s="324"/>
      <c r="M415" s="324"/>
      <c r="N415" s="324"/>
      <c r="O415" s="324"/>
      <c r="P415" s="324"/>
      <c r="Q415" s="324"/>
      <c r="R415" s="324"/>
      <c r="S415" s="324"/>
    </row>
    <row r="416" spans="1:19" ht="88.5" hidden="1" customHeight="1" x14ac:dyDescent="0.2">
      <c r="A416" s="324"/>
      <c r="B416" s="332"/>
      <c r="C416" s="332"/>
      <c r="D416" s="332"/>
      <c r="E416" s="332"/>
      <c r="F416" s="332"/>
      <c r="G416" s="52" t="str">
        <f>'01-Mapa de riesgo-UO'!I417</f>
        <v>Beneficiar a terceros sin el cumplimiento de requisitos contractuales</v>
      </c>
      <c r="H416" s="332"/>
      <c r="I416" s="385"/>
      <c r="J416" s="204" t="str">
        <f>'01-Mapa de riesgo-UO'!AW417</f>
        <v>REDUCIR</v>
      </c>
      <c r="K416" s="332"/>
      <c r="L416" s="324"/>
      <c r="M416" s="324"/>
      <c r="N416" s="324"/>
      <c r="O416" s="324"/>
      <c r="P416" s="324"/>
      <c r="Q416" s="324"/>
      <c r="R416" s="324"/>
      <c r="S416" s="324"/>
    </row>
    <row r="417" spans="1:19" ht="88.5" hidden="1" customHeight="1" x14ac:dyDescent="0.2">
      <c r="A417" s="324"/>
      <c r="B417" s="332"/>
      <c r="C417" s="332"/>
      <c r="D417" s="332"/>
      <c r="E417" s="332"/>
      <c r="F417" s="332"/>
      <c r="G417" s="52" t="str">
        <f>'01-Mapa de riesgo-UO'!I418</f>
        <v xml:space="preserve">Desarticulación de los procedimientos institucionales para el desarrollo y ejecución en cada una de sus etapas </v>
      </c>
      <c r="H417" s="332"/>
      <c r="I417" s="385"/>
      <c r="J417" s="204" t="str">
        <f>'01-Mapa de riesgo-UO'!AW418</f>
        <v>ASUMIR</v>
      </c>
      <c r="K417" s="332"/>
      <c r="L417" s="324"/>
      <c r="M417" s="324"/>
      <c r="N417" s="324"/>
      <c r="O417" s="324"/>
      <c r="P417" s="324"/>
      <c r="Q417" s="324"/>
      <c r="R417" s="324"/>
      <c r="S417" s="324"/>
    </row>
    <row r="418" spans="1:19" ht="88.5" hidden="1" customHeight="1" x14ac:dyDescent="0.2">
      <c r="A418" s="324">
        <v>137</v>
      </c>
      <c r="B418" s="332" t="str">
        <f>'01-Mapa de riesgo-UO'!D419</f>
        <v>ADMINISTRACIÓN_INSTITUCIONAL</v>
      </c>
      <c r="C418" s="332" t="str">
        <f>+'01-Mapa de riesgo-UO'!F419</f>
        <v>NO</v>
      </c>
      <c r="D418" s="332" t="str">
        <f>'01-Mapa de riesgo-UO'!J419</f>
        <v>Información</v>
      </c>
      <c r="E418" s="332" t="str">
        <f>'01-Mapa de riesgo-UO'!K419</f>
        <v>Probabilidad de tener inconsistencias en la información estadística e institucional reportada debido a las diversas fuentes de información internas y las reglas de negocio asociadas a su extracción.</v>
      </c>
      <c r="F418" s="332"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32" t="str">
        <f>'01-Mapa de riesgo-UO'!M419</f>
        <v>Hallazgos, multas o sanciones por los entes de control o pérdida de credibilidad por diferencias en los reportes de información</v>
      </c>
      <c r="I418" s="385" t="str">
        <f>'01-Mapa de riesgo-UO'!AT419</f>
        <v>MODERADO</v>
      </c>
      <c r="J418" s="204" t="str">
        <f>'01-Mapa de riesgo-UO'!AW419</f>
        <v>COMPARTIR</v>
      </c>
      <c r="K418" s="332" t="str">
        <f t="shared" si="24"/>
        <v>Si el proceso lo requiere</v>
      </c>
      <c r="L418" s="324"/>
      <c r="M418" s="324"/>
      <c r="N418" s="324"/>
      <c r="O418" s="324"/>
      <c r="P418" s="324"/>
      <c r="Q418" s="324"/>
      <c r="R418" s="324"/>
      <c r="S418" s="324"/>
    </row>
    <row r="419" spans="1:19" ht="88.5" hidden="1" customHeight="1" x14ac:dyDescent="0.2">
      <c r="A419" s="324"/>
      <c r="B419" s="332"/>
      <c r="C419" s="332"/>
      <c r="D419" s="332"/>
      <c r="E419" s="332"/>
      <c r="F419" s="332"/>
      <c r="G419" s="52">
        <f>'01-Mapa de riesgo-UO'!I420</f>
        <v>0</v>
      </c>
      <c r="H419" s="332"/>
      <c r="I419" s="385"/>
      <c r="J419" s="204" t="str">
        <f>'01-Mapa de riesgo-UO'!AW420</f>
        <v>COMPARTIR</v>
      </c>
      <c r="K419" s="332"/>
      <c r="L419" s="324"/>
      <c r="M419" s="324"/>
      <c r="N419" s="324"/>
      <c r="O419" s="324"/>
      <c r="P419" s="324"/>
      <c r="Q419" s="324"/>
      <c r="R419" s="324"/>
      <c r="S419" s="324"/>
    </row>
    <row r="420" spans="1:19" ht="88.5" hidden="1" customHeight="1" x14ac:dyDescent="0.2">
      <c r="A420" s="324"/>
      <c r="B420" s="332"/>
      <c r="C420" s="332"/>
      <c r="D420" s="332"/>
      <c r="E420" s="332"/>
      <c r="F420" s="332"/>
      <c r="G420" s="52">
        <f>'01-Mapa de riesgo-UO'!I421</f>
        <v>0</v>
      </c>
      <c r="H420" s="332"/>
      <c r="I420" s="385"/>
      <c r="J420" s="204" t="str">
        <f>'01-Mapa de riesgo-UO'!AW421</f>
        <v>REDUCIR</v>
      </c>
      <c r="K420" s="332"/>
      <c r="L420" s="324"/>
      <c r="M420" s="324"/>
      <c r="N420" s="324"/>
      <c r="O420" s="324"/>
      <c r="P420" s="324"/>
      <c r="Q420" s="324"/>
      <c r="R420" s="324"/>
      <c r="S420" s="324"/>
    </row>
    <row r="421" spans="1:19" ht="88.5" hidden="1" customHeight="1" x14ac:dyDescent="0.2">
      <c r="A421" s="324">
        <v>138</v>
      </c>
      <c r="B421" s="332" t="str">
        <f>'01-Mapa de riesgo-UO'!D422</f>
        <v>ADMINISTRACIÓN_INSTITUCIONAL</v>
      </c>
      <c r="C421" s="332" t="str">
        <f>+'01-Mapa de riesgo-UO'!F422</f>
        <v>NO</v>
      </c>
      <c r="D421" s="332" t="str">
        <f>'01-Mapa de riesgo-UO'!J422</f>
        <v>Información</v>
      </c>
      <c r="E421" s="332" t="str">
        <f>'01-Mapa de riesgo-UO'!K422</f>
        <v>Probabilidad de pérdida de información física y magnética debido a la falta de una política de respaldo en la Universidad, lo que podría ocasionar reprocesos al momento de necesitar su disponibilidad</v>
      </c>
      <c r="F421" s="332"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32" t="str">
        <f>'01-Mapa de riesgo-UO'!M422</f>
        <v>Multas o sanciones por los entes de control por las demoras en reportes de información. Pérdida de estudios o trabajos ya realizados.</v>
      </c>
      <c r="I421" s="385" t="str">
        <f>'01-Mapa de riesgo-UO'!AT422</f>
        <v>MODERADO</v>
      </c>
      <c r="J421" s="204" t="str">
        <f>'01-Mapa de riesgo-UO'!AW422</f>
        <v>REDUCIR</v>
      </c>
      <c r="K421" s="332" t="str">
        <f t="shared" si="24"/>
        <v>Si el proceso lo requiere</v>
      </c>
      <c r="L421" s="324"/>
      <c r="M421" s="324"/>
      <c r="N421" s="324"/>
      <c r="O421" s="324"/>
      <c r="P421" s="324"/>
      <c r="Q421" s="324"/>
      <c r="R421" s="324"/>
      <c r="S421" s="324"/>
    </row>
    <row r="422" spans="1:19" ht="88.5" hidden="1" customHeight="1" x14ac:dyDescent="0.2">
      <c r="A422" s="324"/>
      <c r="B422" s="332"/>
      <c r="C422" s="332"/>
      <c r="D422" s="332"/>
      <c r="E422" s="332"/>
      <c r="F422" s="332"/>
      <c r="G422" s="52" t="str">
        <f>'01-Mapa de riesgo-UO'!I423</f>
        <v>Pérdida de información por rotación de personal</v>
      </c>
      <c r="H422" s="332"/>
      <c r="I422" s="385"/>
      <c r="J422" s="204">
        <f>'01-Mapa de riesgo-UO'!AW423</f>
        <v>0</v>
      </c>
      <c r="K422" s="332"/>
      <c r="L422" s="324"/>
      <c r="M422" s="324"/>
      <c r="N422" s="324"/>
      <c r="O422" s="324"/>
      <c r="P422" s="324"/>
      <c r="Q422" s="324"/>
      <c r="R422" s="324"/>
      <c r="S422" s="324"/>
    </row>
    <row r="423" spans="1:19" ht="88.5" hidden="1" customHeight="1" x14ac:dyDescent="0.2">
      <c r="A423" s="324"/>
      <c r="B423" s="332"/>
      <c r="C423" s="332"/>
      <c r="D423" s="332"/>
      <c r="E423" s="332"/>
      <c r="F423" s="332"/>
      <c r="G423" s="52">
        <f>'01-Mapa de riesgo-UO'!I424</f>
        <v>0</v>
      </c>
      <c r="H423" s="332"/>
      <c r="I423" s="385"/>
      <c r="J423" s="204">
        <f>'01-Mapa de riesgo-UO'!AW424</f>
        <v>0</v>
      </c>
      <c r="K423" s="332"/>
      <c r="L423" s="324"/>
      <c r="M423" s="324"/>
      <c r="N423" s="324"/>
      <c r="O423" s="324"/>
      <c r="P423" s="324"/>
      <c r="Q423" s="324"/>
      <c r="R423" s="324"/>
      <c r="S423" s="324"/>
    </row>
    <row r="424" spans="1:19" ht="88.5" hidden="1" customHeight="1" x14ac:dyDescent="0.2">
      <c r="A424" s="324">
        <v>139</v>
      </c>
      <c r="B424" s="332" t="str">
        <f>'01-Mapa de riesgo-UO'!D425</f>
        <v>ASEGURAMIENTO_DE_LA_CALIDAD_INSTITUCIONAL</v>
      </c>
      <c r="C424" s="332" t="str">
        <f>+'01-Mapa de riesgo-UO'!F425</f>
        <v>NO</v>
      </c>
      <c r="D424" s="332" t="str">
        <f>'01-Mapa de riesgo-UO'!J425</f>
        <v>Estratégico</v>
      </c>
      <c r="E424" s="332" t="str">
        <f>'01-Mapa de riesgo-UO'!K425</f>
        <v>Perdida de la acreditación por parte de las entidades certificadoras.</v>
      </c>
      <c r="F424" s="332"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32"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204" t="str">
        <f>'01-Mapa de riesgo-UO'!AW425</f>
        <v>ASUMIR</v>
      </c>
      <c r="K424" s="332" t="str">
        <f t="shared" si="24"/>
        <v>NO</v>
      </c>
      <c r="L424" s="324"/>
      <c r="M424" s="324"/>
      <c r="N424" s="324"/>
      <c r="O424" s="324"/>
      <c r="P424" s="324"/>
      <c r="Q424" s="324"/>
      <c r="R424" s="324"/>
      <c r="S424" s="324"/>
    </row>
    <row r="425" spans="1:19" ht="88.5" hidden="1" customHeight="1" x14ac:dyDescent="0.2">
      <c r="A425" s="324"/>
      <c r="B425" s="332"/>
      <c r="C425" s="332"/>
      <c r="D425" s="332"/>
      <c r="E425" s="332"/>
      <c r="F425" s="332"/>
      <c r="G425" s="52">
        <f>'01-Mapa de riesgo-UO'!I426</f>
        <v>0</v>
      </c>
      <c r="H425" s="332"/>
      <c r="I425" s="385"/>
      <c r="J425" s="204" t="str">
        <f>'01-Mapa de riesgo-UO'!AW426</f>
        <v>ASUMIR</v>
      </c>
      <c r="K425" s="332"/>
      <c r="L425" s="324"/>
      <c r="M425" s="324"/>
      <c r="N425" s="324"/>
      <c r="O425" s="324"/>
      <c r="P425" s="324"/>
      <c r="Q425" s="324"/>
      <c r="R425" s="324"/>
      <c r="S425" s="324"/>
    </row>
    <row r="426" spans="1:19" ht="88.5" hidden="1" customHeight="1" x14ac:dyDescent="0.2">
      <c r="A426" s="324"/>
      <c r="B426" s="332"/>
      <c r="C426" s="332"/>
      <c r="D426" s="332"/>
      <c r="E426" s="332"/>
      <c r="F426" s="332"/>
      <c r="G426" s="52">
        <f>'01-Mapa de riesgo-UO'!I427</f>
        <v>0</v>
      </c>
      <c r="H426" s="332"/>
      <c r="I426" s="385"/>
      <c r="J426" s="204" t="str">
        <f>'01-Mapa de riesgo-UO'!AW427</f>
        <v>ASUMIR</v>
      </c>
      <c r="K426" s="332"/>
      <c r="L426" s="324"/>
      <c r="M426" s="324"/>
      <c r="N426" s="324"/>
      <c r="O426" s="324"/>
      <c r="P426" s="324"/>
      <c r="Q426" s="324"/>
      <c r="R426" s="324"/>
      <c r="S426" s="324"/>
    </row>
    <row r="427" spans="1:19" ht="88.5" hidden="1" customHeight="1" x14ac:dyDescent="0.2">
      <c r="A427" s="324">
        <v>140</v>
      </c>
      <c r="B427" s="332" t="str">
        <f>'01-Mapa de riesgo-UO'!D428</f>
        <v>ADMINISTRACIÓN_INSTITUCIONAL</v>
      </c>
      <c r="C427" s="332" t="str">
        <f>+'01-Mapa de riesgo-UO'!F428</f>
        <v>NO</v>
      </c>
      <c r="D427" s="332" t="str">
        <f>'01-Mapa de riesgo-UO'!J428</f>
        <v>Estratégico</v>
      </c>
      <c r="E427" s="332" t="str">
        <f>'01-Mapa de riesgo-UO'!K428</f>
        <v xml:space="preserve">Desarticulación 
de los lineamientos del Plan Maestro de la Planta Físca con las apuestas del Plan de Desarrollo Institucional  </v>
      </c>
      <c r="F427" s="332"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32" t="str">
        <f>'01-Mapa de riesgo-UO'!M428</f>
        <v>Priorización inadcuada los proyectos acordes a la necesidades de la institución
Hallazgos por parte de los entes de control</v>
      </c>
      <c r="I427" s="385" t="str">
        <f>'01-Mapa de riesgo-UO'!AT428</f>
        <v>MODERADO</v>
      </c>
      <c r="J427" s="204" t="str">
        <f>'01-Mapa de riesgo-UO'!AW428</f>
        <v>REDUCIR</v>
      </c>
      <c r="K427" s="332" t="str">
        <f t="shared" si="24"/>
        <v>Si el proceso lo requiere</v>
      </c>
      <c r="L427" s="324"/>
      <c r="M427" s="324"/>
      <c r="N427" s="324"/>
      <c r="O427" s="324"/>
      <c r="P427" s="324"/>
      <c r="Q427" s="324"/>
      <c r="R427" s="324"/>
      <c r="S427" s="324"/>
    </row>
    <row r="428" spans="1:19" ht="88.5" hidden="1" customHeight="1" x14ac:dyDescent="0.2">
      <c r="A428" s="324"/>
      <c r="B428" s="332"/>
      <c r="C428" s="332"/>
      <c r="D428" s="332"/>
      <c r="E428" s="332"/>
      <c r="F428" s="332"/>
      <c r="G428" s="52" t="str">
        <f>'01-Mapa de riesgo-UO'!I429</f>
        <v>Desconocimiento de los colaboradores por proyecto del plan maestro de campus y el PDI</v>
      </c>
      <c r="H428" s="332"/>
      <c r="I428" s="385"/>
      <c r="J428" s="204" t="str">
        <f>'01-Mapa de riesgo-UO'!AW429</f>
        <v>REDUCIR</v>
      </c>
      <c r="K428" s="332"/>
      <c r="L428" s="324"/>
      <c r="M428" s="324"/>
      <c r="N428" s="324"/>
      <c r="O428" s="324"/>
      <c r="P428" s="324"/>
      <c r="Q428" s="324"/>
      <c r="R428" s="324"/>
      <c r="S428" s="324"/>
    </row>
    <row r="429" spans="1:19" ht="88.5" hidden="1" customHeight="1" x14ac:dyDescent="0.2">
      <c r="A429" s="324"/>
      <c r="B429" s="332"/>
      <c r="C429" s="332"/>
      <c r="D429" s="332"/>
      <c r="E429" s="332"/>
      <c r="F429" s="332"/>
      <c r="G429" s="52">
        <f>'01-Mapa de riesgo-UO'!I430</f>
        <v>0</v>
      </c>
      <c r="H429" s="332"/>
      <c r="I429" s="385"/>
      <c r="J429" s="204" t="str">
        <f>'01-Mapa de riesgo-UO'!AW430</f>
        <v>REDUCIR</v>
      </c>
      <c r="K429" s="332"/>
      <c r="L429" s="324"/>
      <c r="M429" s="324"/>
      <c r="N429" s="324"/>
      <c r="O429" s="324"/>
      <c r="P429" s="324"/>
      <c r="Q429" s="324"/>
      <c r="R429" s="324"/>
      <c r="S429" s="324"/>
    </row>
    <row r="430" spans="1:19" ht="88.5" hidden="1" customHeight="1" x14ac:dyDescent="0.2">
      <c r="A430" s="324">
        <v>141</v>
      </c>
      <c r="B430" s="332" t="str">
        <f>'01-Mapa de riesgo-UO'!D431</f>
        <v>ADMINISTRACIÓN_INSTITUCIONAL</v>
      </c>
      <c r="C430" s="332" t="str">
        <f>+'01-Mapa de riesgo-UO'!F431</f>
        <v>SI</v>
      </c>
      <c r="D430" s="332" t="str">
        <f>'01-Mapa de riesgo-UO'!J431</f>
        <v>Cumplimiento</v>
      </c>
      <c r="E430" s="332" t="str">
        <f>'01-Mapa de riesgo-UO'!K431</f>
        <v>Inadecuada planeación de la infraestructura física</v>
      </c>
      <c r="F430" s="332"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32" t="str">
        <f>'01-Mapa de riesgo-UO'!M431</f>
        <v>*insatisfaccion del usuario. 
*Imposibilidad de prestacion del servicio. 
*Incremento de costos de construcción. 
*Riesgo juridico con contratistas.  
*Mayores costos de mantenimiento.</v>
      </c>
      <c r="I430" s="385" t="str">
        <f>'01-Mapa de riesgo-UO'!AT431</f>
        <v>LEVE</v>
      </c>
      <c r="J430" s="204" t="str">
        <f>'01-Mapa de riesgo-UO'!AW431</f>
        <v>ASUMIR</v>
      </c>
      <c r="K430" s="332" t="str">
        <f t="shared" si="24"/>
        <v>NO</v>
      </c>
      <c r="L430" s="324"/>
      <c r="M430" s="324"/>
      <c r="N430" s="324"/>
      <c r="O430" s="324"/>
      <c r="P430" s="324"/>
      <c r="Q430" s="324"/>
      <c r="R430" s="324"/>
      <c r="S430" s="324"/>
    </row>
    <row r="431" spans="1:19" ht="88.5" hidden="1" customHeight="1" x14ac:dyDescent="0.2">
      <c r="A431" s="324"/>
      <c r="B431" s="332"/>
      <c r="C431" s="332"/>
      <c r="D431" s="332"/>
      <c r="E431" s="332"/>
      <c r="F431" s="332"/>
      <c r="G431" s="52" t="str">
        <f>'01-Mapa de riesgo-UO'!I432</f>
        <v xml:space="preserve">Falta de planeacion del proyecto </v>
      </c>
      <c r="H431" s="332"/>
      <c r="I431" s="385"/>
      <c r="J431" s="204" t="str">
        <f>'01-Mapa de riesgo-UO'!AW432</f>
        <v>ASUMIR</v>
      </c>
      <c r="K431" s="332"/>
      <c r="L431" s="324"/>
      <c r="M431" s="324"/>
      <c r="N431" s="324"/>
      <c r="O431" s="324"/>
      <c r="P431" s="324"/>
      <c r="Q431" s="324"/>
      <c r="R431" s="324"/>
      <c r="S431" s="324"/>
    </row>
    <row r="432" spans="1:19" ht="88.5" hidden="1" customHeight="1" x14ac:dyDescent="0.2">
      <c r="A432" s="324"/>
      <c r="B432" s="332"/>
      <c r="C432" s="332"/>
      <c r="D432" s="332"/>
      <c r="E432" s="332"/>
      <c r="F432" s="332"/>
      <c r="G432" s="52" t="str">
        <f>'01-Mapa de riesgo-UO'!I433</f>
        <v>Cambio y actualizacion de normativas de construccion.</v>
      </c>
      <c r="H432" s="332"/>
      <c r="I432" s="385"/>
      <c r="J432" s="204" t="str">
        <f>'01-Mapa de riesgo-UO'!AW433</f>
        <v>ASUMIR</v>
      </c>
      <c r="K432" s="332"/>
      <c r="L432" s="324"/>
      <c r="M432" s="324"/>
      <c r="N432" s="324"/>
      <c r="O432" s="324"/>
      <c r="P432" s="324"/>
      <c r="Q432" s="324"/>
      <c r="R432" s="324"/>
      <c r="S432" s="324"/>
    </row>
    <row r="433" spans="1:19" ht="88.5" hidden="1" customHeight="1" x14ac:dyDescent="0.2">
      <c r="A433" s="324">
        <v>142</v>
      </c>
      <c r="B433" s="332" t="str">
        <f>'01-Mapa de riesgo-UO'!D434</f>
        <v>INTERNACIONALIZACIÓN</v>
      </c>
      <c r="C433" s="332" t="str">
        <f>+'01-Mapa de riesgo-UO'!F434</f>
        <v>NO</v>
      </c>
      <c r="D433" s="332" t="str">
        <f>'01-Mapa de riesgo-UO'!J434</f>
        <v>Cumplimiento</v>
      </c>
      <c r="E433" s="332" t="str">
        <f>'01-Mapa de riesgo-UO'!K434</f>
        <v>Visitantes internacionales en la UTP sin el debido estatus migratorio</v>
      </c>
      <c r="F433" s="332"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32" t="str">
        <f>'01-Mapa de riesgo-UO'!M434</f>
        <v>Multas y/o sanciones para la Universidad</v>
      </c>
      <c r="I433" s="385" t="str">
        <f>'01-Mapa de riesgo-UO'!AT434</f>
        <v>LEVE</v>
      </c>
      <c r="J433" s="204" t="str">
        <f>'01-Mapa de riesgo-UO'!AW434</f>
        <v>ASUMIR</v>
      </c>
      <c r="K433" s="332" t="str">
        <f t="shared" si="24"/>
        <v>NO</v>
      </c>
      <c r="L433" s="324"/>
      <c r="M433" s="324"/>
      <c r="N433" s="324"/>
      <c r="O433" s="324"/>
      <c r="P433" s="324"/>
      <c r="Q433" s="324"/>
      <c r="R433" s="324"/>
      <c r="S433" s="324"/>
    </row>
    <row r="434" spans="1:19" ht="88.5" hidden="1" customHeight="1" x14ac:dyDescent="0.2">
      <c r="A434" s="324"/>
      <c r="B434" s="332"/>
      <c r="C434" s="332"/>
      <c r="D434" s="332"/>
      <c r="E434" s="332"/>
      <c r="F434" s="332"/>
      <c r="G434" s="52" t="str">
        <f>'01-Mapa de riesgo-UO'!I435</f>
        <v>Migración Colombia otorga un permiso de ingreso y permanencia  erroneo a los invitados internacionales aún habiendo  presentados los soportes respectivos</v>
      </c>
      <c r="H434" s="332"/>
      <c r="I434" s="385"/>
      <c r="J434" s="204" t="str">
        <f>'01-Mapa de riesgo-UO'!AW435</f>
        <v>ASUMIR</v>
      </c>
      <c r="K434" s="332"/>
      <c r="L434" s="324"/>
      <c r="M434" s="324"/>
      <c r="N434" s="324"/>
      <c r="O434" s="324"/>
      <c r="P434" s="324"/>
      <c r="Q434" s="324"/>
      <c r="R434" s="324"/>
      <c r="S434" s="324"/>
    </row>
    <row r="435" spans="1:19" ht="88.5" hidden="1" customHeight="1" x14ac:dyDescent="0.2">
      <c r="A435" s="324"/>
      <c r="B435" s="332"/>
      <c r="C435" s="332"/>
      <c r="D435" s="332"/>
      <c r="E435" s="332"/>
      <c r="F435" s="332"/>
      <c r="G435" s="52">
        <f>'01-Mapa de riesgo-UO'!I436</f>
        <v>0</v>
      </c>
      <c r="H435" s="332"/>
      <c r="I435" s="385"/>
      <c r="J435" s="204" t="str">
        <f>'01-Mapa de riesgo-UO'!AW436</f>
        <v>ASUMIR</v>
      </c>
      <c r="K435" s="332"/>
      <c r="L435" s="324"/>
      <c r="M435" s="324"/>
      <c r="N435" s="324"/>
      <c r="O435" s="324"/>
      <c r="P435" s="324"/>
      <c r="Q435" s="324"/>
      <c r="R435" s="324"/>
      <c r="S435" s="324"/>
    </row>
    <row r="436" spans="1:19" ht="88.5" hidden="1" customHeight="1" x14ac:dyDescent="0.2">
      <c r="A436" s="324">
        <v>143</v>
      </c>
      <c r="B436" s="332" t="str">
        <f>'01-Mapa de riesgo-UO'!D437</f>
        <v>ADMINISTRACIÓN_INSTITUCIONAL</v>
      </c>
      <c r="C436" s="332" t="str">
        <f>+'01-Mapa de riesgo-UO'!F437</f>
        <v>SI</v>
      </c>
      <c r="D436" s="332" t="str">
        <f>'01-Mapa de riesgo-UO'!J437</f>
        <v>Operacional</v>
      </c>
      <c r="E436" s="332" t="str">
        <f>'01-Mapa de riesgo-UO'!K437</f>
        <v xml:space="preserve">Ilegitimidad en resultados electorales 
</v>
      </c>
      <c r="F436" s="332"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32" t="str">
        <f>'01-Mapa de riesgo-UO'!M437</f>
        <v>Impugnación de resultado electorales.                                                                                                                                                                                                                                                                                        Perdida de credibilidad en el sistema electoral de la Universidad</v>
      </c>
      <c r="I436" s="385" t="str">
        <f>'01-Mapa de riesgo-UO'!AT437</f>
        <v>LEVE</v>
      </c>
      <c r="J436" s="204" t="str">
        <f>'01-Mapa de riesgo-UO'!AW437</f>
        <v>ASUMIR</v>
      </c>
      <c r="K436" s="332" t="str">
        <f t="shared" si="24"/>
        <v>NO</v>
      </c>
      <c r="L436" s="324"/>
      <c r="M436" s="324"/>
      <c r="N436" s="324"/>
      <c r="O436" s="324"/>
      <c r="P436" s="324"/>
      <c r="Q436" s="324"/>
      <c r="R436" s="324"/>
      <c r="S436" s="324"/>
    </row>
    <row r="437" spans="1:19" ht="88.5" hidden="1" customHeight="1" x14ac:dyDescent="0.2">
      <c r="A437" s="324"/>
      <c r="B437" s="332"/>
      <c r="C437" s="332"/>
      <c r="D437" s="332"/>
      <c r="E437" s="332"/>
      <c r="F437" s="332"/>
      <c r="G437" s="52" t="str">
        <f>'01-Mapa de riesgo-UO'!I438</f>
        <v>Errónea configuración de las votaciones, debido a que software requiera demasiadas configuraciones o permisos lo que podría generar fallas en las votaciones</v>
      </c>
      <c r="H437" s="332"/>
      <c r="I437" s="385"/>
      <c r="J437" s="204" t="str">
        <f>'01-Mapa de riesgo-UO'!AW438</f>
        <v>ASUMIR</v>
      </c>
      <c r="K437" s="332"/>
      <c r="L437" s="324"/>
      <c r="M437" s="324"/>
      <c r="N437" s="324"/>
      <c r="O437" s="324"/>
      <c r="P437" s="324"/>
      <c r="Q437" s="324"/>
      <c r="R437" s="324"/>
      <c r="S437" s="324"/>
    </row>
    <row r="438" spans="1:19" ht="88.5" hidden="1" customHeight="1" x14ac:dyDescent="0.2">
      <c r="A438" s="324"/>
      <c r="B438" s="332"/>
      <c r="C438" s="332"/>
      <c r="D438" s="332"/>
      <c r="E438" s="332"/>
      <c r="F438" s="332"/>
      <c r="G438" s="52" t="str">
        <f>'01-Mapa de riesgo-UO'!I439</f>
        <v>Fallas técnicas del servidor, o por problemas de energía eléctrica o conexión a Internet</v>
      </c>
      <c r="H438" s="332"/>
      <c r="I438" s="385"/>
      <c r="J438" s="204" t="str">
        <f>'01-Mapa de riesgo-UO'!AW439</f>
        <v>ASUMIR</v>
      </c>
      <c r="K438" s="332"/>
      <c r="L438" s="324"/>
      <c r="M438" s="324"/>
      <c r="N438" s="324"/>
      <c r="O438" s="324"/>
      <c r="P438" s="324"/>
      <c r="Q438" s="324"/>
      <c r="R438" s="324"/>
      <c r="S438" s="324"/>
    </row>
    <row r="439" spans="1:19" ht="88.5" hidden="1" customHeight="1" x14ac:dyDescent="0.2">
      <c r="A439" s="324">
        <v>144</v>
      </c>
      <c r="B439" s="332" t="str">
        <f>'01-Mapa de riesgo-UO'!D440</f>
        <v>ADMINISTRACIÓN_INSTITUCIONAL</v>
      </c>
      <c r="C439" s="332" t="str">
        <f>+'01-Mapa de riesgo-UO'!F440</f>
        <v>SI</v>
      </c>
      <c r="D439" s="332" t="str">
        <f>'01-Mapa de riesgo-UO'!J440</f>
        <v>Cumplimiento</v>
      </c>
      <c r="E439" s="332" t="str">
        <f>'01-Mapa de riesgo-UO'!K440</f>
        <v>Vencimiento de términos para la atención de Derechos de Petición que lleguen a la Secretaria General</v>
      </c>
      <c r="F439" s="332" t="str">
        <f>'01-Mapa de riesgo-UO'!L440</f>
        <v>No dar respuesta a un Derecho de Petición dentro de los términos establecidos por la ley</v>
      </c>
      <c r="G439" s="52" t="str">
        <f>'01-Mapa de riesgo-UO'!I440</f>
        <v>Omisión o retraso de respuesta por parte del funcionario encargado en la Secretaria General</v>
      </c>
      <c r="H439" s="332" t="str">
        <f>'01-Mapa de riesgo-UO'!M440</f>
        <v>Interposición de una Acción de Tutela.                                                                                                                                                                                                                                                                           Acciones legales en contra de la Universidad</v>
      </c>
      <c r="I439" s="385" t="str">
        <f>'01-Mapa de riesgo-UO'!AT440</f>
        <v>LEVE</v>
      </c>
      <c r="J439" s="204" t="str">
        <f>'01-Mapa de riesgo-UO'!AW440</f>
        <v>ASUMIR</v>
      </c>
      <c r="K439" s="332" t="str">
        <f t="shared" si="24"/>
        <v>NO</v>
      </c>
      <c r="L439" s="324"/>
      <c r="M439" s="324"/>
      <c r="N439" s="324"/>
      <c r="O439" s="324"/>
      <c r="P439" s="324"/>
      <c r="Q439" s="324"/>
      <c r="R439" s="324"/>
      <c r="S439" s="324"/>
    </row>
    <row r="440" spans="1:19" ht="88.5" hidden="1" customHeight="1" x14ac:dyDescent="0.2">
      <c r="A440" s="324"/>
      <c r="B440" s="332"/>
      <c r="C440" s="332"/>
      <c r="D440" s="332"/>
      <c r="E440" s="332"/>
      <c r="F440" s="332"/>
      <c r="G440" s="52" t="str">
        <f>'01-Mapa de riesgo-UO'!I441</f>
        <v>Entidades externas que no suministran soportes o información requerida para dar respuesta</v>
      </c>
      <c r="H440" s="332"/>
      <c r="I440" s="385"/>
      <c r="J440" s="204" t="str">
        <f>'01-Mapa de riesgo-UO'!AW441</f>
        <v>ASUMIR</v>
      </c>
      <c r="K440" s="332"/>
      <c r="L440" s="324"/>
      <c r="M440" s="324"/>
      <c r="N440" s="324"/>
      <c r="O440" s="324"/>
      <c r="P440" s="324"/>
      <c r="Q440" s="324"/>
      <c r="R440" s="324"/>
      <c r="S440" s="324"/>
    </row>
    <row r="441" spans="1:19" ht="88.5" hidden="1" customHeight="1" x14ac:dyDescent="0.2">
      <c r="A441" s="324"/>
      <c r="B441" s="332"/>
      <c r="C441" s="332"/>
      <c r="D441" s="332"/>
      <c r="E441" s="332"/>
      <c r="F441" s="332"/>
      <c r="G441" s="52">
        <f>'01-Mapa de riesgo-UO'!I442</f>
        <v>0</v>
      </c>
      <c r="H441" s="332"/>
      <c r="I441" s="385"/>
      <c r="J441" s="204" t="str">
        <f>'01-Mapa de riesgo-UO'!AW442</f>
        <v>ASUMIR</v>
      </c>
      <c r="K441" s="332"/>
      <c r="L441" s="324"/>
      <c r="M441" s="324"/>
      <c r="N441" s="324"/>
      <c r="O441" s="324"/>
      <c r="P441" s="324"/>
      <c r="Q441" s="324"/>
      <c r="R441" s="324"/>
      <c r="S441" s="324"/>
    </row>
    <row r="442" spans="1:19" ht="88.5" hidden="1" customHeight="1" x14ac:dyDescent="0.2">
      <c r="A442" s="324">
        <v>145</v>
      </c>
      <c r="B442" s="332" t="str">
        <f>'01-Mapa de riesgo-UO'!D443</f>
        <v>ADMINISTRACIÓN_INSTITUCIONAL</v>
      </c>
      <c r="C442" s="332" t="str">
        <f>+'01-Mapa de riesgo-UO'!F443</f>
        <v>NO</v>
      </c>
      <c r="D442" s="332" t="str">
        <f>'01-Mapa de riesgo-UO'!J443</f>
        <v>Cumplimiento</v>
      </c>
      <c r="E442" s="332" t="str">
        <f>'01-Mapa de riesgo-UO'!K443</f>
        <v>Incumplimiento de la normatividad vigente y aplicable a la Universidad</v>
      </c>
      <c r="F442" s="332"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32" t="str">
        <f>'01-Mapa de riesgo-UO'!M443</f>
        <v>Contradicción conceptual con otras dependencias.                                                                                                                                                                                                                                              Otorgamiento o negación de un derecho. Toma de decisiones por fuera del alcance normativo de la Universidad</v>
      </c>
      <c r="I442" s="385" t="str">
        <f>'01-Mapa de riesgo-UO'!AT443</f>
        <v>LEVE</v>
      </c>
      <c r="J442" s="204" t="str">
        <f>'01-Mapa de riesgo-UO'!AW443</f>
        <v>ASUMIR</v>
      </c>
      <c r="K442" s="332" t="str">
        <f t="shared" si="24"/>
        <v>NO</v>
      </c>
      <c r="L442" s="324"/>
      <c r="M442" s="324"/>
      <c r="N442" s="324"/>
      <c r="O442" s="324"/>
      <c r="P442" s="324"/>
      <c r="Q442" s="324"/>
      <c r="R442" s="324"/>
      <c r="S442" s="324"/>
    </row>
    <row r="443" spans="1:19" ht="88.5" hidden="1" customHeight="1" x14ac:dyDescent="0.2">
      <c r="A443" s="324"/>
      <c r="B443" s="332"/>
      <c r="C443" s="332"/>
      <c r="D443" s="332"/>
      <c r="E443" s="332"/>
      <c r="F443" s="332"/>
      <c r="G443" s="52" t="str">
        <f>'01-Mapa de riesgo-UO'!I444</f>
        <v>Cambios de normas expedidas por órganos o entidades extremas a la Universidad</v>
      </c>
      <c r="H443" s="332"/>
      <c r="I443" s="385"/>
      <c r="J443" s="204" t="str">
        <f>'01-Mapa de riesgo-UO'!AW444</f>
        <v>ASUMIR</v>
      </c>
      <c r="K443" s="332"/>
      <c r="L443" s="324"/>
      <c r="M443" s="324"/>
      <c r="N443" s="324"/>
      <c r="O443" s="324"/>
      <c r="P443" s="324"/>
      <c r="Q443" s="324"/>
      <c r="R443" s="324"/>
      <c r="S443" s="324"/>
    </row>
    <row r="444" spans="1:19" ht="88.5" hidden="1" customHeight="1" x14ac:dyDescent="0.2">
      <c r="A444" s="324"/>
      <c r="B444" s="332"/>
      <c r="C444" s="332"/>
      <c r="D444" s="332"/>
      <c r="E444" s="332"/>
      <c r="F444" s="332"/>
      <c r="G444" s="52">
        <f>'01-Mapa de riesgo-UO'!I445</f>
        <v>0</v>
      </c>
      <c r="H444" s="332"/>
      <c r="I444" s="385"/>
      <c r="J444" s="204" t="str">
        <f>'01-Mapa de riesgo-UO'!AW445</f>
        <v>ASUMIR</v>
      </c>
      <c r="K444" s="332"/>
      <c r="L444" s="324"/>
      <c r="M444" s="324"/>
      <c r="N444" s="324"/>
      <c r="O444" s="324"/>
      <c r="P444" s="324"/>
      <c r="Q444" s="324"/>
      <c r="R444" s="324"/>
      <c r="S444" s="324"/>
    </row>
    <row r="445" spans="1:19" ht="88.5" hidden="1" customHeight="1" x14ac:dyDescent="0.2">
      <c r="A445" s="324">
        <v>146</v>
      </c>
      <c r="B445" s="332" t="str">
        <f>'01-Mapa de riesgo-UO'!D446</f>
        <v>ADMINISTRACIÓN_INSTITUCIONAL</v>
      </c>
      <c r="C445" s="332" t="str">
        <f>+'01-Mapa de riesgo-UO'!F446</f>
        <v>NO</v>
      </c>
      <c r="D445" s="332" t="str">
        <f>'01-Mapa de riesgo-UO'!J446</f>
        <v>Estratégico</v>
      </c>
      <c r="E445" s="332" t="str">
        <f>'01-Mapa de riesgo-UO'!K446</f>
        <v xml:space="preserve">Pérdida de la información de las series documentales conservadas físicamente </v>
      </c>
      <c r="F445" s="332"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32" t="str">
        <f>'01-Mapa de riesgo-UO'!M446</f>
        <v>Perdida de la memoria institucional
Demandas por perjuicios a los usuarios
Ausencia de apoyo a la misión institucional</v>
      </c>
      <c r="I445" s="385" t="str">
        <f>'01-Mapa de riesgo-UO'!AT446</f>
        <v>LEVE</v>
      </c>
      <c r="J445" s="204" t="str">
        <f>'01-Mapa de riesgo-UO'!AW446</f>
        <v>ASUMIR</v>
      </c>
      <c r="K445" s="332" t="str">
        <f t="shared" si="24"/>
        <v>NO</v>
      </c>
      <c r="L445" s="324"/>
      <c r="M445" s="324"/>
      <c r="N445" s="324"/>
      <c r="O445" s="324"/>
      <c r="P445" s="324"/>
      <c r="Q445" s="324"/>
      <c r="R445" s="324"/>
      <c r="S445" s="324"/>
    </row>
    <row r="446" spans="1:19" ht="88.5" hidden="1" customHeight="1" x14ac:dyDescent="0.2">
      <c r="A446" s="324"/>
      <c r="B446" s="332"/>
      <c r="C446" s="332"/>
      <c r="D446" s="332"/>
      <c r="E446" s="332"/>
      <c r="F446" s="332"/>
      <c r="G446" s="52" t="str">
        <f>'01-Mapa de riesgo-UO'!I447</f>
        <v>Controles de acceso deficientes</v>
      </c>
      <c r="H446" s="332"/>
      <c r="I446" s="385"/>
      <c r="J446" s="204" t="str">
        <f>'01-Mapa de riesgo-UO'!AW447</f>
        <v>ASUMIR</v>
      </c>
      <c r="K446" s="332"/>
      <c r="L446" s="324"/>
      <c r="M446" s="324"/>
      <c r="N446" s="324"/>
      <c r="O446" s="324"/>
      <c r="P446" s="324"/>
      <c r="Q446" s="324"/>
      <c r="R446" s="324"/>
      <c r="S446" s="324"/>
    </row>
    <row r="447" spans="1:19" ht="88.5" hidden="1" customHeight="1" x14ac:dyDescent="0.2">
      <c r="A447" s="324"/>
      <c r="B447" s="332"/>
      <c r="C447" s="332"/>
      <c r="D447" s="332"/>
      <c r="E447" s="332"/>
      <c r="F447" s="332"/>
      <c r="G447" s="52">
        <f>'01-Mapa de riesgo-UO'!I448</f>
        <v>0</v>
      </c>
      <c r="H447" s="332"/>
      <c r="I447" s="385"/>
      <c r="J447" s="204" t="str">
        <f>'01-Mapa de riesgo-UO'!AW448</f>
        <v>ASUMIR</v>
      </c>
      <c r="K447" s="332"/>
      <c r="L447" s="324"/>
      <c r="M447" s="324"/>
      <c r="N447" s="324"/>
      <c r="O447" s="324"/>
      <c r="P447" s="324"/>
      <c r="Q447" s="324"/>
      <c r="R447" s="324"/>
      <c r="S447" s="324"/>
    </row>
    <row r="448" spans="1:19" ht="88.5" hidden="1" customHeight="1" x14ac:dyDescent="0.2">
      <c r="A448" s="324">
        <v>147</v>
      </c>
      <c r="B448" s="332" t="str">
        <f>'01-Mapa de riesgo-UO'!D449</f>
        <v>ADMINISTRACIÓN_INSTITUCIONAL</v>
      </c>
      <c r="C448" s="332" t="str">
        <f>+'01-Mapa de riesgo-UO'!F449</f>
        <v>NO</v>
      </c>
      <c r="D448" s="332" t="str">
        <f>'01-Mapa de riesgo-UO'!J449</f>
        <v>Cumplimiento</v>
      </c>
      <c r="E448" s="332" t="str">
        <f>'01-Mapa de riesgo-UO'!K449</f>
        <v xml:space="preserve">Incumplimiento en Normatividad Archivistica conforme a la actualización de los Instrumentos Archivisticos (TRD, CCD, PGD,  FUID) </v>
      </c>
      <c r="F448" s="332" t="str">
        <f>'01-Mapa de riesgo-UO'!L449</f>
        <v xml:space="preserve">Instrumentos archivisticos desactualizados y no alineados con los cambios institucionales </v>
      </c>
      <c r="G448" s="52" t="str">
        <f>'01-Mapa de riesgo-UO'!I449</f>
        <v>Cambios constantes en la Normativa Archivistica Nacional</v>
      </c>
      <c r="H448" s="332"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204" t="str">
        <f>'01-Mapa de riesgo-UO'!AW449</f>
        <v>ASUMIR</v>
      </c>
      <c r="K448" s="332" t="str">
        <f t="shared" si="24"/>
        <v>NO</v>
      </c>
      <c r="L448" s="324"/>
      <c r="M448" s="324"/>
      <c r="N448" s="324"/>
      <c r="O448" s="324"/>
      <c r="P448" s="324"/>
      <c r="Q448" s="324"/>
      <c r="R448" s="324"/>
      <c r="S448" s="324"/>
    </row>
    <row r="449" spans="1:19" ht="88.5" hidden="1" customHeight="1" x14ac:dyDescent="0.2">
      <c r="A449" s="324"/>
      <c r="B449" s="332"/>
      <c r="C449" s="332"/>
      <c r="D449" s="332"/>
      <c r="E449" s="332"/>
      <c r="F449" s="332"/>
      <c r="G449" s="52" t="str">
        <f>'01-Mapa de riesgo-UO'!I450</f>
        <v>Modificaciones en la Estructura Organizacional y que tienen relación directa con los instrumentos archivisticos</v>
      </c>
      <c r="H449" s="332"/>
      <c r="I449" s="385"/>
      <c r="J449" s="204" t="str">
        <f>'01-Mapa de riesgo-UO'!AW450</f>
        <v>ASUMIR</v>
      </c>
      <c r="K449" s="332"/>
      <c r="L449" s="324"/>
      <c r="M449" s="324"/>
      <c r="N449" s="324"/>
      <c r="O449" s="324"/>
      <c r="P449" s="324"/>
      <c r="Q449" s="324"/>
      <c r="R449" s="324"/>
      <c r="S449" s="324"/>
    </row>
    <row r="450" spans="1:19" ht="88.5" hidden="1" customHeight="1" x14ac:dyDescent="0.2">
      <c r="A450" s="324"/>
      <c r="B450" s="332"/>
      <c r="C450" s="332"/>
      <c r="D450" s="332"/>
      <c r="E450" s="332"/>
      <c r="F450" s="332"/>
      <c r="G450" s="52">
        <f>'01-Mapa de riesgo-UO'!I451</f>
        <v>0</v>
      </c>
      <c r="H450" s="332"/>
      <c r="I450" s="385"/>
      <c r="J450" s="204" t="str">
        <f>'01-Mapa de riesgo-UO'!AW451</f>
        <v>ASUMIR</v>
      </c>
      <c r="K450" s="332"/>
      <c r="L450" s="324"/>
      <c r="M450" s="324"/>
      <c r="N450" s="324"/>
      <c r="O450" s="324"/>
      <c r="P450" s="324"/>
      <c r="Q450" s="324"/>
      <c r="R450" s="324"/>
      <c r="S450" s="324"/>
    </row>
    <row r="451" spans="1:19" ht="88.5" hidden="1" customHeight="1" x14ac:dyDescent="0.2">
      <c r="A451" s="324">
        <v>148</v>
      </c>
      <c r="B451" s="332" t="str">
        <f>'01-Mapa de riesgo-UO'!D452</f>
        <v>EGRESADOS</v>
      </c>
      <c r="C451" s="332" t="str">
        <f>+'01-Mapa de riesgo-UO'!F452</f>
        <v>NO</v>
      </c>
      <c r="D451" s="332" t="str">
        <f>'01-Mapa de riesgo-UO'!J452</f>
        <v>Estratégico</v>
      </c>
      <c r="E451" s="332" t="str">
        <f>'01-Mapa de riesgo-UO'!K452</f>
        <v xml:space="preserve"> Desintéres de egresados y empleadores</v>
      </c>
      <c r="F451" s="332"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32" t="str">
        <f>'01-Mapa de riesgo-UO'!M452</f>
        <v>Baja participación de los egresados en las actividades
Desactualización de datos de los egresados y empleadores</v>
      </c>
      <c r="I451" s="385" t="str">
        <f>'01-Mapa de riesgo-UO'!AT452</f>
        <v>MODERADO</v>
      </c>
      <c r="J451" s="204" t="str">
        <f>'01-Mapa de riesgo-UO'!AW452</f>
        <v>COMPARTIR</v>
      </c>
      <c r="K451" s="332" t="str">
        <f t="shared" si="24"/>
        <v>Si el proceso lo requiere</v>
      </c>
      <c r="L451" s="324"/>
      <c r="M451" s="324"/>
      <c r="N451" s="324"/>
      <c r="O451" s="324"/>
      <c r="P451" s="324"/>
      <c r="Q451" s="324"/>
      <c r="R451" s="324"/>
      <c r="S451" s="324"/>
    </row>
    <row r="452" spans="1:19" ht="88.5" hidden="1" customHeight="1" x14ac:dyDescent="0.2">
      <c r="A452" s="324"/>
      <c r="B452" s="332"/>
      <c r="C452" s="332"/>
      <c r="D452" s="332"/>
      <c r="E452" s="332"/>
      <c r="F452" s="332"/>
      <c r="G452" s="52" t="str">
        <f>'01-Mapa de riesgo-UO'!I453</f>
        <v xml:space="preserve">Deficiente comunicación entre la oficina de egresados, con egresados y empresarios </v>
      </c>
      <c r="H452" s="332"/>
      <c r="I452" s="385"/>
      <c r="J452" s="204" t="str">
        <f>'01-Mapa de riesgo-UO'!AW453</f>
        <v>REDUCIR</v>
      </c>
      <c r="K452" s="332"/>
      <c r="L452" s="324"/>
      <c r="M452" s="324"/>
      <c r="N452" s="324"/>
      <c r="O452" s="324"/>
      <c r="P452" s="324"/>
      <c r="Q452" s="324"/>
      <c r="R452" s="324"/>
      <c r="S452" s="324"/>
    </row>
    <row r="453" spans="1:19" ht="88.5" hidden="1" customHeight="1" x14ac:dyDescent="0.2">
      <c r="A453" s="324"/>
      <c r="B453" s="332"/>
      <c r="C453" s="332"/>
      <c r="D453" s="332"/>
      <c r="E453" s="332"/>
      <c r="F453" s="332"/>
      <c r="G453" s="52" t="str">
        <f>'01-Mapa de riesgo-UO'!I454</f>
        <v>Deficiencia en la identificación de estrategias y temas de interés, que incentiven la participación</v>
      </c>
      <c r="H453" s="332"/>
      <c r="I453" s="385"/>
      <c r="J453" s="204" t="str">
        <f>'01-Mapa de riesgo-UO'!AW454</f>
        <v>REDUCIR</v>
      </c>
      <c r="K453" s="332"/>
      <c r="L453" s="324"/>
      <c r="M453" s="324"/>
      <c r="N453" s="324"/>
      <c r="O453" s="324"/>
      <c r="P453" s="324"/>
      <c r="Q453" s="324"/>
      <c r="R453" s="324"/>
      <c r="S453" s="324"/>
    </row>
    <row r="454" spans="1:19" ht="88.5" hidden="1" customHeight="1" x14ac:dyDescent="0.2">
      <c r="A454" s="324">
        <v>149</v>
      </c>
      <c r="B454" s="332" t="str">
        <f>'01-Mapa de riesgo-UO'!D455</f>
        <v>EGRESADOS</v>
      </c>
      <c r="C454" s="332" t="str">
        <f>+'01-Mapa de riesgo-UO'!F455</f>
        <v>NO</v>
      </c>
      <c r="D454" s="332" t="str">
        <f>'01-Mapa de riesgo-UO'!J455</f>
        <v>Imagen</v>
      </c>
      <c r="E454" s="332" t="str">
        <f>'01-Mapa de riesgo-UO'!K455</f>
        <v>Desconocimiento del rol e impacto del egresado en el medio</v>
      </c>
      <c r="F454" s="332"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32" t="str">
        <f>'01-Mapa de riesgo-UO'!M455</f>
        <v>Afectación en los procesos de renovaciones curriculares
Perdida de la imagen institucional</v>
      </c>
      <c r="I454" s="385" t="str">
        <f>'01-Mapa de riesgo-UO'!AT455</f>
        <v>MODERADO</v>
      </c>
      <c r="J454" s="204" t="str">
        <f>'01-Mapa de riesgo-UO'!AW455</f>
        <v>REDUCIR</v>
      </c>
      <c r="K454" s="332" t="str">
        <f t="shared" si="24"/>
        <v>Si el proceso lo requiere</v>
      </c>
      <c r="L454" s="324"/>
      <c r="M454" s="324"/>
      <c r="N454" s="324"/>
      <c r="O454" s="324"/>
      <c r="P454" s="324"/>
      <c r="Q454" s="324"/>
      <c r="R454" s="324"/>
      <c r="S454" s="324"/>
    </row>
    <row r="455" spans="1:19" ht="88.5" hidden="1" customHeight="1" x14ac:dyDescent="0.2">
      <c r="A455" s="324"/>
      <c r="B455" s="332"/>
      <c r="C455" s="332"/>
      <c r="D455" s="332"/>
      <c r="E455" s="332"/>
      <c r="F455" s="332"/>
      <c r="G455" s="52" t="str">
        <f>'01-Mapa de riesgo-UO'!I456</f>
        <v>Difilcultad en la empleabilidad del egresado</v>
      </c>
      <c r="H455" s="332"/>
      <c r="I455" s="385"/>
      <c r="J455" s="204" t="str">
        <f>'01-Mapa de riesgo-UO'!AW456</f>
        <v>TRANSFERIR</v>
      </c>
      <c r="K455" s="332"/>
      <c r="L455" s="324"/>
      <c r="M455" s="324"/>
      <c r="N455" s="324"/>
      <c r="O455" s="324"/>
      <c r="P455" s="324"/>
      <c r="Q455" s="324"/>
      <c r="R455" s="324"/>
      <c r="S455" s="324"/>
    </row>
    <row r="456" spans="1:19" ht="88.5" hidden="1" customHeight="1" x14ac:dyDescent="0.2">
      <c r="A456" s="324"/>
      <c r="B456" s="332"/>
      <c r="C456" s="332"/>
      <c r="D456" s="332"/>
      <c r="E456" s="332"/>
      <c r="F456" s="332"/>
      <c r="G456" s="52">
        <f>'01-Mapa de riesgo-UO'!I457</f>
        <v>0</v>
      </c>
      <c r="H456" s="332"/>
      <c r="I456" s="385"/>
      <c r="J456" s="204">
        <f>'01-Mapa de riesgo-UO'!AW457</f>
        <v>0</v>
      </c>
      <c r="K456" s="332"/>
      <c r="L456" s="324"/>
      <c r="M456" s="324"/>
      <c r="N456" s="324"/>
      <c r="O456" s="324"/>
      <c r="P456" s="324"/>
      <c r="Q456" s="324"/>
      <c r="R456" s="324"/>
      <c r="S456" s="324"/>
    </row>
    <row r="457" spans="1:19" ht="88.5" hidden="1" customHeight="1" x14ac:dyDescent="0.2">
      <c r="A457" s="324">
        <v>150</v>
      </c>
      <c r="B457" s="332" t="str">
        <f>'01-Mapa de riesgo-UO'!D458</f>
        <v>DOCENCIA</v>
      </c>
      <c r="C457" s="332" t="str">
        <f>+'01-Mapa de riesgo-UO'!F458</f>
        <v>NO</v>
      </c>
      <c r="D457" s="332" t="str">
        <f>'01-Mapa de riesgo-UO'!J458</f>
        <v>Operacional</v>
      </c>
      <c r="E457" s="332" t="str">
        <f>'01-Mapa de riesgo-UO'!K458</f>
        <v>Asignación de puntos y/o unidades salariales sin cumplimiento de requisitos</v>
      </c>
      <c r="F457" s="332" t="str">
        <f>'01-Mapa de riesgo-UO'!L458</f>
        <v>Asignación de puntos y/o unidades salariales, sin cumplir con los requisitos establecidos en la normatividad externa e interna.</v>
      </c>
      <c r="G457" s="52" t="str">
        <f>'01-Mapa de riesgo-UO'!I458</f>
        <v>Falta de claridad en las Normas Nacionales</v>
      </c>
      <c r="H457" s="332" t="str">
        <f>'01-Mapa de riesgo-UO'!M458</f>
        <v>Incorrecta asignación salarial
Devolución de dinero
Recovatorias, Demandas y reclamaciones por parte de los docentes</v>
      </c>
      <c r="I457" s="385" t="str">
        <f>'01-Mapa de riesgo-UO'!AT458</f>
        <v>LEVE</v>
      </c>
      <c r="J457" s="204" t="str">
        <f>'01-Mapa de riesgo-UO'!AW458</f>
        <v>ASUMIR</v>
      </c>
      <c r="K457" s="332" t="str">
        <f t="shared" si="24"/>
        <v>NO</v>
      </c>
      <c r="L457" s="324"/>
      <c r="M457" s="324"/>
      <c r="N457" s="324"/>
      <c r="O457" s="324"/>
      <c r="P457" s="324"/>
      <c r="Q457" s="324"/>
      <c r="R457" s="324"/>
      <c r="S457" s="324"/>
    </row>
    <row r="458" spans="1:19" ht="88.5" hidden="1" customHeight="1" x14ac:dyDescent="0.2">
      <c r="A458" s="324"/>
      <c r="B458" s="332"/>
      <c r="C458" s="332"/>
      <c r="D458" s="332"/>
      <c r="E458" s="332"/>
      <c r="F458" s="332"/>
      <c r="G458" s="52" t="str">
        <f>'01-Mapa de riesgo-UO'!I459</f>
        <v>Interpretación de la norma (ambigüedad).</v>
      </c>
      <c r="H458" s="332"/>
      <c r="I458" s="385"/>
      <c r="J458" s="204" t="str">
        <f>'01-Mapa de riesgo-UO'!AW459</f>
        <v>ASUMIR</v>
      </c>
      <c r="K458" s="332"/>
      <c r="L458" s="324"/>
      <c r="M458" s="324"/>
      <c r="N458" s="324"/>
      <c r="O458" s="324"/>
      <c r="P458" s="324"/>
      <c r="Q458" s="324"/>
      <c r="R458" s="324"/>
      <c r="S458" s="324"/>
    </row>
    <row r="459" spans="1:19" ht="88.5" hidden="1" customHeight="1" x14ac:dyDescent="0.2">
      <c r="A459" s="324"/>
      <c r="B459" s="332"/>
      <c r="C459" s="332"/>
      <c r="D459" s="332"/>
      <c r="E459" s="332"/>
      <c r="F459" s="332"/>
      <c r="G459" s="52" t="str">
        <f>'01-Mapa de riesgo-UO'!I460</f>
        <v>Fallas del sistema de información desde la solicitud hasta el pago y falta de integralidad entre los sistemas.</v>
      </c>
      <c r="H459" s="332"/>
      <c r="I459" s="385"/>
      <c r="J459" s="204" t="str">
        <f>'01-Mapa de riesgo-UO'!AW460</f>
        <v>ASUMIR</v>
      </c>
      <c r="K459" s="332"/>
      <c r="L459" s="324"/>
      <c r="M459" s="324"/>
      <c r="N459" s="324"/>
      <c r="O459" s="324"/>
      <c r="P459" s="324"/>
      <c r="Q459" s="324"/>
      <c r="R459" s="324"/>
      <c r="S459" s="324"/>
    </row>
    <row r="460" spans="1:19" ht="88.5" hidden="1" customHeight="1" x14ac:dyDescent="0.2">
      <c r="A460" s="324">
        <v>151</v>
      </c>
      <c r="B460" s="332" t="str">
        <f>'01-Mapa de riesgo-UO'!D461</f>
        <v>BIENESTAR_INSTITUCIONAL</v>
      </c>
      <c r="C460" s="332" t="str">
        <f>+'01-Mapa de riesgo-UO'!F461</f>
        <v>NO</v>
      </c>
      <c r="D460" s="332" t="str">
        <f>'01-Mapa de riesgo-UO'!J461</f>
        <v>Financiero</v>
      </c>
      <c r="E460" s="332" t="str">
        <f>'01-Mapa de riesgo-UO'!K461</f>
        <v>Desfinanciación para la ejecución de propuestas de formación enfocadas al bienestar docente</v>
      </c>
      <c r="F460" s="332"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32" t="str">
        <f>'01-Mapa de riesgo-UO'!M461</f>
        <v>Desmotivación del personal docente de la institución
Bajo rendimiento de los  docentes
Detrimento de la calidad de los programas académicos</v>
      </c>
      <c r="I460" s="385" t="str">
        <f>'01-Mapa de riesgo-UO'!AT461</f>
        <v>LEVE</v>
      </c>
      <c r="J460" s="204" t="str">
        <f>'01-Mapa de riesgo-UO'!AW461</f>
        <v>ASUMIR</v>
      </c>
      <c r="K460" s="332" t="str">
        <f t="shared" si="24"/>
        <v>NO</v>
      </c>
      <c r="L460" s="324"/>
      <c r="M460" s="324"/>
      <c r="N460" s="324"/>
      <c r="O460" s="324"/>
      <c r="P460" s="324"/>
      <c r="Q460" s="324"/>
      <c r="R460" s="324"/>
      <c r="S460" s="324"/>
    </row>
    <row r="461" spans="1:19" ht="88.5" hidden="1" customHeight="1" x14ac:dyDescent="0.2">
      <c r="A461" s="324"/>
      <c r="B461" s="332"/>
      <c r="C461" s="332"/>
      <c r="D461" s="332"/>
      <c r="E461" s="332"/>
      <c r="F461" s="332"/>
      <c r="G461" s="52" t="str">
        <f>'01-Mapa de riesgo-UO'!I462</f>
        <v>Uso del recurso en actividades que no aportan al bienestar docente.</v>
      </c>
      <c r="H461" s="332"/>
      <c r="I461" s="385"/>
      <c r="J461" s="204" t="str">
        <f>'01-Mapa de riesgo-UO'!AW462</f>
        <v>ASUMIR</v>
      </c>
      <c r="K461" s="332"/>
      <c r="L461" s="324"/>
      <c r="M461" s="324"/>
      <c r="N461" s="324"/>
      <c r="O461" s="324"/>
      <c r="P461" s="324"/>
      <c r="Q461" s="324"/>
      <c r="R461" s="324"/>
      <c r="S461" s="324"/>
    </row>
    <row r="462" spans="1:19" ht="88.5" hidden="1" customHeight="1" x14ac:dyDescent="0.2">
      <c r="A462" s="324"/>
      <c r="B462" s="332"/>
      <c r="C462" s="332"/>
      <c r="D462" s="332"/>
      <c r="E462" s="332"/>
      <c r="F462" s="332"/>
      <c r="G462" s="52">
        <f>'01-Mapa de riesgo-UO'!I463</f>
        <v>0</v>
      </c>
      <c r="H462" s="332"/>
      <c r="I462" s="385"/>
      <c r="J462" s="204" t="str">
        <f>'01-Mapa de riesgo-UO'!AW463</f>
        <v>ASUMIR</v>
      </c>
      <c r="K462" s="332"/>
      <c r="L462" s="324"/>
      <c r="M462" s="324"/>
      <c r="N462" s="324"/>
      <c r="O462" s="324"/>
      <c r="P462" s="324"/>
      <c r="Q462" s="324"/>
      <c r="R462" s="324"/>
      <c r="S462" s="324"/>
    </row>
    <row r="463" spans="1:19" ht="88.5" hidden="1" customHeight="1" x14ac:dyDescent="0.2">
      <c r="A463" s="324">
        <v>152</v>
      </c>
      <c r="B463" s="332" t="str">
        <f>'01-Mapa de riesgo-UO'!D464</f>
        <v>DIRECCIONAMIENTO_INSTITUCIONAL</v>
      </c>
      <c r="C463" s="332" t="str">
        <f>+'01-Mapa de riesgo-UO'!F464</f>
        <v>SI</v>
      </c>
      <c r="D463" s="332" t="str">
        <f>'01-Mapa de riesgo-UO'!J464</f>
        <v>Estratégico</v>
      </c>
      <c r="E463" s="332" t="str">
        <f>'01-Mapa de riesgo-UO'!K464</f>
        <v>No cumplimiento del Proyecto Educativo Institucional y las orientaciones institucionales para la renovación curricular.</v>
      </c>
      <c r="F463" s="332"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32"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204" t="str">
        <f>'01-Mapa de riesgo-UO'!AW464</f>
        <v>COMPARTIR</v>
      </c>
      <c r="K463" s="332" t="str">
        <f t="shared" si="24"/>
        <v>Si el proceso lo requiere</v>
      </c>
      <c r="L463" s="324"/>
      <c r="M463" s="324"/>
      <c r="N463" s="324"/>
      <c r="O463" s="324"/>
      <c r="P463" s="324"/>
      <c r="Q463" s="324"/>
      <c r="R463" s="324"/>
      <c r="S463" s="324"/>
    </row>
    <row r="464" spans="1:19" ht="88.5" hidden="1" customHeight="1" x14ac:dyDescent="0.2">
      <c r="A464" s="324"/>
      <c r="B464" s="332"/>
      <c r="C464" s="332"/>
      <c r="D464" s="332"/>
      <c r="E464" s="332"/>
      <c r="F464" s="332"/>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32"/>
      <c r="I464" s="385"/>
      <c r="J464" s="204" t="str">
        <f>'01-Mapa de riesgo-UO'!AW465</f>
        <v>COMPARTIR</v>
      </c>
      <c r="K464" s="332"/>
      <c r="L464" s="324"/>
      <c r="M464" s="324"/>
      <c r="N464" s="324"/>
      <c r="O464" s="324"/>
      <c r="P464" s="324"/>
      <c r="Q464" s="324"/>
      <c r="R464" s="324"/>
      <c r="S464" s="324"/>
    </row>
    <row r="465" spans="1:19" ht="88.5" hidden="1" customHeight="1" x14ac:dyDescent="0.2">
      <c r="A465" s="324"/>
      <c r="B465" s="332"/>
      <c r="C465" s="332"/>
      <c r="D465" s="332"/>
      <c r="E465" s="332"/>
      <c r="F465" s="332"/>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32"/>
      <c r="I465" s="385"/>
      <c r="J465" s="204" t="str">
        <f>'01-Mapa de riesgo-UO'!AW466</f>
        <v>ASUMIR</v>
      </c>
      <c r="K465" s="332"/>
      <c r="L465" s="324"/>
      <c r="M465" s="324"/>
      <c r="N465" s="324"/>
      <c r="O465" s="324"/>
      <c r="P465" s="324"/>
      <c r="Q465" s="324"/>
      <c r="R465" s="324"/>
      <c r="S465" s="324"/>
    </row>
    <row r="466" spans="1:19" ht="88.5" hidden="1" customHeight="1" x14ac:dyDescent="0.2">
      <c r="A466" s="324">
        <v>153</v>
      </c>
      <c r="B466" s="332" t="str">
        <f>'01-Mapa de riesgo-UO'!D467</f>
        <v>DOCENCIA</v>
      </c>
      <c r="C466" s="332" t="str">
        <f>+'01-Mapa de riesgo-UO'!F467</f>
        <v>NO</v>
      </c>
      <c r="D466" s="332" t="str">
        <f>'01-Mapa de riesgo-UO'!J467</f>
        <v>Estratégico</v>
      </c>
      <c r="E466" s="332" t="str">
        <f>'01-Mapa de riesgo-UO'!K467</f>
        <v>Pérdida del Registro Calificado de un Programa Académico</v>
      </c>
      <c r="F466" s="332"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32"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204" t="str">
        <f>'01-Mapa de riesgo-UO'!AW467</f>
        <v>ASUMIR</v>
      </c>
      <c r="K466" s="332" t="str">
        <f t="shared" si="24"/>
        <v>NO</v>
      </c>
      <c r="L466" s="324"/>
      <c r="M466" s="324"/>
      <c r="N466" s="324"/>
      <c r="O466" s="324"/>
      <c r="P466" s="324"/>
      <c r="Q466" s="324"/>
      <c r="R466" s="324"/>
      <c r="S466" s="324"/>
    </row>
    <row r="467" spans="1:19" ht="88.5" hidden="1" customHeight="1" x14ac:dyDescent="0.2">
      <c r="A467" s="324"/>
      <c r="B467" s="332"/>
      <c r="C467" s="332"/>
      <c r="D467" s="332"/>
      <c r="E467" s="332"/>
      <c r="F467" s="332"/>
      <c r="G467" s="52" t="str">
        <f>'01-Mapa de riesgo-UO'!I468</f>
        <v>No cumplir con los estándares establecidos para la renovación del Registro Calificado</v>
      </c>
      <c r="H467" s="332"/>
      <c r="I467" s="385"/>
      <c r="J467" s="204" t="str">
        <f>'01-Mapa de riesgo-UO'!AW468</f>
        <v>ASUMIR</v>
      </c>
      <c r="K467" s="332"/>
      <c r="L467" s="324"/>
      <c r="M467" s="324"/>
      <c r="N467" s="324"/>
      <c r="O467" s="324"/>
      <c r="P467" s="324"/>
      <c r="Q467" s="324"/>
      <c r="R467" s="324"/>
      <c r="S467" s="324"/>
    </row>
    <row r="468" spans="1:19" ht="88.5" hidden="1" customHeight="1" x14ac:dyDescent="0.2">
      <c r="A468" s="324"/>
      <c r="B468" s="332"/>
      <c r="C468" s="332"/>
      <c r="D468" s="332"/>
      <c r="E468" s="332"/>
      <c r="F468" s="332"/>
      <c r="G468" s="52">
        <f>'01-Mapa de riesgo-UO'!I469</f>
        <v>0</v>
      </c>
      <c r="H468" s="332"/>
      <c r="I468" s="385"/>
      <c r="J468" s="204" t="str">
        <f>'01-Mapa de riesgo-UO'!AW469</f>
        <v>ASUMIR</v>
      </c>
      <c r="K468" s="332"/>
      <c r="L468" s="324"/>
      <c r="M468" s="324"/>
      <c r="N468" s="324"/>
      <c r="O468" s="324"/>
      <c r="P468" s="324"/>
      <c r="Q468" s="324"/>
      <c r="R468" s="324"/>
      <c r="S468" s="324"/>
    </row>
    <row r="469" spans="1:19" ht="88.5" hidden="1" customHeight="1" x14ac:dyDescent="0.2">
      <c r="A469" s="324">
        <v>154</v>
      </c>
      <c r="B469" s="332" t="str">
        <f>'01-Mapa de riesgo-UO'!D470</f>
        <v>DOCENCIA</v>
      </c>
      <c r="C469" s="332" t="str">
        <f>+'01-Mapa de riesgo-UO'!F470</f>
        <v>NO</v>
      </c>
      <c r="D469" s="332" t="str">
        <f>'01-Mapa de riesgo-UO'!J470</f>
        <v>Información</v>
      </c>
      <c r="E469" s="332" t="str">
        <f>'01-Mapa de riesgo-UO'!K470</f>
        <v>Abandono estudiantil  en asignaturas virtuales y/o semipresenciales</v>
      </c>
      <c r="F469" s="332"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32"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204" t="str">
        <f>'01-Mapa de riesgo-UO'!AW470</f>
        <v>REDUCIR</v>
      </c>
      <c r="K469" s="332" t="str">
        <f t="shared" si="24"/>
        <v>Si el proceso lo requiere</v>
      </c>
      <c r="L469" s="324"/>
      <c r="M469" s="324"/>
      <c r="N469" s="324"/>
      <c r="O469" s="324"/>
      <c r="P469" s="324"/>
      <c r="Q469" s="324"/>
      <c r="R469" s="324"/>
      <c r="S469" s="324"/>
    </row>
    <row r="470" spans="1:19" ht="88.5" hidden="1" customHeight="1" x14ac:dyDescent="0.2">
      <c r="A470" s="324"/>
      <c r="B470" s="332"/>
      <c r="C470" s="332"/>
      <c r="D470" s="332"/>
      <c r="E470" s="332"/>
      <c r="F470" s="332"/>
      <c r="G470" s="52" t="str">
        <f>'01-Mapa de riesgo-UO'!I471</f>
        <v>Falta de habilidades y competencias fundamentales para mantenerse en la modalidad.</v>
      </c>
      <c r="H470" s="332"/>
      <c r="I470" s="385"/>
      <c r="J470" s="204" t="str">
        <f>'01-Mapa de riesgo-UO'!AW471</f>
        <v>REDUCIR</v>
      </c>
      <c r="K470" s="332"/>
      <c r="L470" s="324"/>
      <c r="M470" s="324"/>
      <c r="N470" s="324"/>
      <c r="O470" s="324"/>
      <c r="P470" s="324"/>
      <c r="Q470" s="324"/>
      <c r="R470" s="324"/>
      <c r="S470" s="324"/>
    </row>
    <row r="471" spans="1:19" ht="88.5" hidden="1" customHeight="1" x14ac:dyDescent="0.2">
      <c r="A471" s="324"/>
      <c r="B471" s="332"/>
      <c r="C471" s="332"/>
      <c r="D471" s="332"/>
      <c r="E471" s="332"/>
      <c r="F471" s="332"/>
      <c r="G471" s="52" t="str">
        <f>'01-Mapa de riesgo-UO'!I472</f>
        <v>Falta de cultura en el uso del correo institucional.</v>
      </c>
      <c r="H471" s="332"/>
      <c r="I471" s="385"/>
      <c r="J471" s="204" t="str">
        <f>'01-Mapa de riesgo-UO'!AW472</f>
        <v>ASUMIR</v>
      </c>
      <c r="K471" s="332"/>
      <c r="L471" s="324"/>
      <c r="M471" s="324"/>
      <c r="N471" s="324"/>
      <c r="O471" s="324"/>
      <c r="P471" s="324"/>
      <c r="Q471" s="324"/>
      <c r="R471" s="324"/>
      <c r="S471" s="324"/>
    </row>
    <row r="472" spans="1:19" ht="88.5" hidden="1" customHeight="1" x14ac:dyDescent="0.2">
      <c r="A472" s="324">
        <v>155</v>
      </c>
      <c r="B472" s="332" t="str">
        <f>'01-Mapa de riesgo-UO'!D473</f>
        <v>CONTROL_SEGUIMIENTO</v>
      </c>
      <c r="C472" s="332" t="str">
        <f>+'01-Mapa de riesgo-UO'!F473</f>
        <v>NO</v>
      </c>
      <c r="D472" s="332" t="str">
        <f>'01-Mapa de riesgo-UO'!J473</f>
        <v>Cumplimiento</v>
      </c>
      <c r="E472" s="332" t="str">
        <f>'01-Mapa de riesgo-UO'!K473</f>
        <v>Incumplimiento de los tiempos establecidos en la Ley para dar respuesta oportuna de PQRS  interpuestas por la Ciudadanía a través de los diferentes canales establecidos por la universidad.</v>
      </c>
      <c r="F472" s="332"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32" t="str">
        <f>'01-Mapa de riesgo-UO'!M473</f>
        <v>Falta disciplinaria.
Insatisfacción por parte del   ciudadano
Sanción o hallazgo por parte de entes de control
Pérdida de imagen de la institución.</v>
      </c>
      <c r="I472" s="385" t="str">
        <f>'01-Mapa de riesgo-UO'!AT473</f>
        <v>LEVE</v>
      </c>
      <c r="J472" s="204" t="str">
        <f>'01-Mapa de riesgo-UO'!AW473</f>
        <v>ASUMIR</v>
      </c>
      <c r="K472" s="332" t="str">
        <f t="shared" ref="K472:K493" si="25">IF(I472="GRAVE","Debe formularse",IF(I472="MODERADO", "Si el proceso lo requiere","NO"))</f>
        <v>NO</v>
      </c>
      <c r="L472" s="324"/>
      <c r="M472" s="324"/>
      <c r="N472" s="324"/>
      <c r="O472" s="324"/>
      <c r="P472" s="324"/>
      <c r="Q472" s="324"/>
      <c r="R472" s="324"/>
      <c r="S472" s="324"/>
    </row>
    <row r="473" spans="1:19" ht="88.5" hidden="1" customHeight="1" x14ac:dyDescent="0.2">
      <c r="A473" s="324"/>
      <c r="B473" s="332"/>
      <c r="C473" s="332"/>
      <c r="D473" s="332"/>
      <c r="E473" s="332"/>
      <c r="F473" s="332"/>
      <c r="G473" s="52" t="str">
        <f>'01-Mapa de riesgo-UO'!I474</f>
        <v xml:space="preserve">Limitaciones en los accesos a los medios tecnológicos para dar respuesta oportuna. </v>
      </c>
      <c r="H473" s="332"/>
      <c r="I473" s="385"/>
      <c r="J473" s="204" t="str">
        <f>'01-Mapa de riesgo-UO'!AW474</f>
        <v>ASUMIR</v>
      </c>
      <c r="K473" s="332"/>
      <c r="L473" s="324"/>
      <c r="M473" s="324"/>
      <c r="N473" s="324"/>
      <c r="O473" s="324"/>
      <c r="P473" s="324"/>
      <c r="Q473" s="324"/>
      <c r="R473" s="324"/>
      <c r="S473" s="324"/>
    </row>
    <row r="474" spans="1:19" ht="88.5" hidden="1" customHeight="1" x14ac:dyDescent="0.2">
      <c r="A474" s="324"/>
      <c r="B474" s="332"/>
      <c r="C474" s="332"/>
      <c r="D474" s="332"/>
      <c r="E474" s="332"/>
      <c r="F474" s="332"/>
      <c r="G474" s="52">
        <f>'01-Mapa de riesgo-UO'!I475</f>
        <v>0</v>
      </c>
      <c r="H474" s="332"/>
      <c r="I474" s="385"/>
      <c r="J474" s="204" t="str">
        <f>'01-Mapa de riesgo-UO'!AW475</f>
        <v>ASUMIR</v>
      </c>
      <c r="K474" s="332"/>
      <c r="L474" s="324"/>
      <c r="M474" s="324"/>
      <c r="N474" s="324"/>
      <c r="O474" s="324"/>
      <c r="P474" s="324"/>
      <c r="Q474" s="324"/>
      <c r="R474" s="324"/>
      <c r="S474" s="324"/>
    </row>
    <row r="475" spans="1:19" ht="88.5" hidden="1" customHeight="1" x14ac:dyDescent="0.2">
      <c r="A475" s="324">
        <v>156</v>
      </c>
      <c r="B475" s="332" t="str">
        <f>'01-Mapa de riesgo-UO'!D476</f>
        <v>DIRECCIONAMIENTO_INSTITUCIONAL</v>
      </c>
      <c r="C475" s="332" t="str">
        <f>+'01-Mapa de riesgo-UO'!F476</f>
        <v>NO</v>
      </c>
      <c r="D475" s="332" t="str">
        <f>'01-Mapa de riesgo-UO'!J476</f>
        <v>Financiero</v>
      </c>
      <c r="E475" s="332" t="str">
        <f>'01-Mapa de riesgo-UO'!K476</f>
        <v>Ajustes en el presupuesto Institucional no previstos o aplazamientos de gastos priorizados para la vigencia.</v>
      </c>
      <c r="F475" s="332"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32"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204" t="str">
        <f>'01-Mapa de riesgo-UO'!AW476</f>
        <v>REDUCIR</v>
      </c>
      <c r="K475" s="332" t="str">
        <f t="shared" si="25"/>
        <v>Si el proceso lo requiere</v>
      </c>
      <c r="L475" s="324"/>
      <c r="M475" s="324"/>
      <c r="N475" s="324"/>
      <c r="O475" s="324"/>
      <c r="P475" s="324"/>
      <c r="Q475" s="324"/>
      <c r="R475" s="324"/>
      <c r="S475" s="324"/>
    </row>
    <row r="476" spans="1:19" ht="88.5" hidden="1" customHeight="1" x14ac:dyDescent="0.2">
      <c r="A476" s="324"/>
      <c r="B476" s="332"/>
      <c r="C476" s="332"/>
      <c r="D476" s="332"/>
      <c r="E476" s="332"/>
      <c r="F476" s="332"/>
      <c r="G476" s="52" t="str">
        <f>'01-Mapa de riesgo-UO'!I477</f>
        <v>Omisión de información en la planeación e identificación de necesidades presupuestales desde las dependencias académicas y administrativas</v>
      </c>
      <c r="H476" s="332"/>
      <c r="I476" s="385"/>
      <c r="J476" s="204" t="str">
        <f>'01-Mapa de riesgo-UO'!AW477</f>
        <v>REDUCIR</v>
      </c>
      <c r="K476" s="332"/>
      <c r="L476" s="324"/>
      <c r="M476" s="324"/>
      <c r="N476" s="324"/>
      <c r="O476" s="324"/>
      <c r="P476" s="324"/>
      <c r="Q476" s="324"/>
      <c r="R476" s="324"/>
      <c r="S476" s="324"/>
    </row>
    <row r="477" spans="1:19" ht="88.5" hidden="1" customHeight="1" x14ac:dyDescent="0.2">
      <c r="A477" s="324"/>
      <c r="B477" s="332"/>
      <c r="C477" s="332"/>
      <c r="D477" s="332"/>
      <c r="E477" s="332"/>
      <c r="F477" s="332"/>
      <c r="G477" s="52" t="str">
        <f>'01-Mapa de riesgo-UO'!I478</f>
        <v>Aprobación por parte de los órganos colegiados, de propuestas  que no contaron con el análisis financiero respectivo de manera previa.</v>
      </c>
      <c r="H477" s="332"/>
      <c r="I477" s="385"/>
      <c r="J477" s="204" t="str">
        <f>'01-Mapa de riesgo-UO'!AW478</f>
        <v>REDUCIR</v>
      </c>
      <c r="K477" s="332"/>
      <c r="L477" s="324"/>
      <c r="M477" s="324"/>
      <c r="N477" s="324"/>
      <c r="O477" s="324"/>
      <c r="P477" s="324"/>
      <c r="Q477" s="324"/>
      <c r="R477" s="324"/>
      <c r="S477" s="324"/>
    </row>
    <row r="478" spans="1:19" ht="88.5" customHeight="1" x14ac:dyDescent="0.2">
      <c r="A478" s="324">
        <v>157</v>
      </c>
      <c r="B478" s="332" t="str">
        <f>'01-Mapa de riesgo-UO'!D479</f>
        <v>EXTENSIÓN_PROYECCIÓN_SOCIAL</v>
      </c>
      <c r="C478" s="332" t="str">
        <f>+'01-Mapa de riesgo-UO'!F479</f>
        <v>SI</v>
      </c>
      <c r="D478" s="332" t="str">
        <f>'01-Mapa de riesgo-UO'!J479</f>
        <v>Operacional</v>
      </c>
      <c r="E478" s="332" t="str">
        <f>'01-Mapa de riesgo-UO'!K479</f>
        <v>Probabilidad de que se presenten contratos o convenios entre la universidad y entes externos que no cumplan con los lineamientos institucionales y no cuentan con respaldo financiero.</v>
      </c>
      <c r="F478" s="332"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32"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204" t="str">
        <f>'01-Mapa de riesgo-UO'!AW479</f>
        <v>ASUMIR</v>
      </c>
      <c r="K478" s="332" t="str">
        <f t="shared" si="25"/>
        <v>NO</v>
      </c>
      <c r="L478" s="324"/>
      <c r="M478" s="324"/>
      <c r="N478" s="324"/>
      <c r="O478" s="324"/>
      <c r="P478" s="324"/>
      <c r="Q478" s="324"/>
      <c r="R478" s="324"/>
      <c r="S478" s="324"/>
    </row>
    <row r="479" spans="1:19" ht="88.5" hidden="1" customHeight="1" x14ac:dyDescent="0.2">
      <c r="A479" s="324"/>
      <c r="B479" s="332"/>
      <c r="C479" s="332"/>
      <c r="D479" s="332"/>
      <c r="E479" s="332"/>
      <c r="F479" s="332"/>
      <c r="G479" s="52" t="str">
        <f>'01-Mapa de riesgo-UO'!I480</f>
        <v>Entrega inoportuna de la información por parte del proponente.</v>
      </c>
      <c r="H479" s="332"/>
      <c r="I479" s="385"/>
      <c r="J479" s="204" t="str">
        <f>'01-Mapa de riesgo-UO'!AW480</f>
        <v>ASUMIR</v>
      </c>
      <c r="K479" s="332"/>
      <c r="L479" s="324"/>
      <c r="M479" s="324"/>
      <c r="N479" s="324"/>
      <c r="O479" s="324"/>
      <c r="P479" s="324"/>
      <c r="Q479" s="324"/>
      <c r="R479" s="324"/>
      <c r="S479" s="324"/>
    </row>
    <row r="480" spans="1:19" ht="88.5" hidden="1" customHeight="1" x14ac:dyDescent="0.2">
      <c r="A480" s="324"/>
      <c r="B480" s="332"/>
      <c r="C480" s="332"/>
      <c r="D480" s="332"/>
      <c r="E480" s="332"/>
      <c r="F480" s="332"/>
      <c r="G480" s="52" t="str">
        <f>'01-Mapa de riesgo-UO'!I481</f>
        <v>Presiones de agentes externos para el cumplimiento de tiempos para la presentación de propuestas.</v>
      </c>
      <c r="H480" s="332"/>
      <c r="I480" s="385"/>
      <c r="J480" s="204" t="str">
        <f>'01-Mapa de riesgo-UO'!AW481</f>
        <v>ASUMIR</v>
      </c>
      <c r="K480" s="332"/>
      <c r="L480" s="324"/>
      <c r="M480" s="324"/>
      <c r="N480" s="324"/>
      <c r="O480" s="324"/>
      <c r="P480" s="324"/>
      <c r="Q480" s="324"/>
      <c r="R480" s="324"/>
      <c r="S480" s="324"/>
    </row>
    <row r="481" spans="1:19" ht="88.5" hidden="1" customHeight="1" x14ac:dyDescent="0.2">
      <c r="A481" s="324">
        <v>158</v>
      </c>
      <c r="B481" s="332" t="str">
        <f>'01-Mapa de riesgo-UO'!D482</f>
        <v>ASEGURAMIENTO_DE_LA_CALIDAD_INSTITUCIONAL</v>
      </c>
      <c r="C481" s="332" t="str">
        <f>+'01-Mapa de riesgo-UO'!F482</f>
        <v>SI</v>
      </c>
      <c r="D481" s="332" t="str">
        <f>'01-Mapa de riesgo-UO'!J482</f>
        <v>Corrupción</v>
      </c>
      <c r="E481" s="332"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32" t="str">
        <f>'01-Mapa de riesgo-UO'!L482</f>
        <v>Permitir el uso de información sensible para la institución como contraseñas, instructivos, procedimientos o bases de datos a personas no autorizadas</v>
      </c>
      <c r="G481" s="52" t="str">
        <f>'01-Mapa de riesgo-UO'!I482</f>
        <v>Falta de ética profesional.</v>
      </c>
      <c r="H481" s="332"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204" t="str">
        <f>'01-Mapa de riesgo-UO'!AW482</f>
        <v>ASUMIR</v>
      </c>
      <c r="K481" s="332" t="str">
        <f t="shared" si="25"/>
        <v>NO</v>
      </c>
      <c r="L481" s="324"/>
      <c r="M481" s="324"/>
      <c r="N481" s="324"/>
      <c r="O481" s="324"/>
      <c r="P481" s="324"/>
      <c r="Q481" s="324"/>
      <c r="R481" s="324"/>
      <c r="S481" s="324"/>
    </row>
    <row r="482" spans="1:19" ht="88.5" hidden="1" customHeight="1" x14ac:dyDescent="0.2">
      <c r="A482" s="324"/>
      <c r="B482" s="332"/>
      <c r="C482" s="332"/>
      <c r="D482" s="332"/>
      <c r="E482" s="332"/>
      <c r="F482" s="332"/>
      <c r="G482" s="52">
        <f>'01-Mapa de riesgo-UO'!I483</f>
        <v>0</v>
      </c>
      <c r="H482" s="332"/>
      <c r="I482" s="385"/>
      <c r="J482" s="204" t="str">
        <f>'01-Mapa de riesgo-UO'!AW483</f>
        <v>ASUMIR</v>
      </c>
      <c r="K482" s="332"/>
      <c r="L482" s="324"/>
      <c r="M482" s="324"/>
      <c r="N482" s="324"/>
      <c r="O482" s="324"/>
      <c r="P482" s="324"/>
      <c r="Q482" s="324"/>
      <c r="R482" s="324"/>
      <c r="S482" s="324"/>
    </row>
    <row r="483" spans="1:19" ht="88.5" hidden="1" customHeight="1" x14ac:dyDescent="0.2">
      <c r="A483" s="324"/>
      <c r="B483" s="332"/>
      <c r="C483" s="332"/>
      <c r="D483" s="332"/>
      <c r="E483" s="332"/>
      <c r="F483" s="332"/>
      <c r="G483" s="52">
        <f>'01-Mapa de riesgo-UO'!I484</f>
        <v>0</v>
      </c>
      <c r="H483" s="332"/>
      <c r="I483" s="385"/>
      <c r="J483" s="204" t="str">
        <f>'01-Mapa de riesgo-UO'!AW484</f>
        <v>ASUMIR</v>
      </c>
      <c r="K483" s="332"/>
      <c r="L483" s="324"/>
      <c r="M483" s="324"/>
      <c r="N483" s="324"/>
      <c r="O483" s="324"/>
      <c r="P483" s="324"/>
      <c r="Q483" s="324"/>
      <c r="R483" s="324"/>
      <c r="S483" s="324"/>
    </row>
    <row r="484" spans="1:19" ht="88.5" hidden="1" customHeight="1" x14ac:dyDescent="0.2">
      <c r="A484" s="324">
        <v>159</v>
      </c>
      <c r="B484" s="332" t="str">
        <f>'01-Mapa de riesgo-UO'!D485</f>
        <v>ASEGURAMIENTO_DE_LA_CALIDAD_INSTITUCIONAL</v>
      </c>
      <c r="C484" s="332" t="str">
        <f>+'01-Mapa de riesgo-UO'!F485</f>
        <v>NO</v>
      </c>
      <c r="D484" s="332" t="str">
        <f>'01-Mapa de riesgo-UO'!J485</f>
        <v>Información</v>
      </c>
      <c r="E484" s="332" t="str">
        <f>'01-Mapa de riesgo-UO'!K485</f>
        <v>Pérdida de la información Institucional, que reposa en el Sistema Integral de Gestión</v>
      </c>
      <c r="F484" s="332" t="str">
        <f>'01-Mapa de riesgo-UO'!L485</f>
        <v>Modificación y  eliminación parcial  de la documentación del Sistema Integral de Gestión de la Universidad</v>
      </c>
      <c r="G484" s="52" t="str">
        <f>'01-Mapa de riesgo-UO'!I485</f>
        <v>Fallas en el software  y  no realización del backup.</v>
      </c>
      <c r="H484" s="332" t="str">
        <f>'01-Mapa de riesgo-UO'!M485</f>
        <v>Pérdida del conocimiento institucional</v>
      </c>
      <c r="I484" s="385" t="str">
        <f>'01-Mapa de riesgo-UO'!AT485</f>
        <v>LEVE</v>
      </c>
      <c r="J484" s="204" t="str">
        <f>'01-Mapa de riesgo-UO'!AW485</f>
        <v>ASUMIR</v>
      </c>
      <c r="K484" s="332" t="str">
        <f t="shared" si="25"/>
        <v>NO</v>
      </c>
      <c r="L484" s="324"/>
      <c r="M484" s="324"/>
      <c r="N484" s="324"/>
      <c r="O484" s="324"/>
      <c r="P484" s="324"/>
      <c r="Q484" s="324"/>
      <c r="R484" s="324"/>
      <c r="S484" s="324"/>
    </row>
    <row r="485" spans="1:19" ht="88.5" hidden="1" customHeight="1" x14ac:dyDescent="0.2">
      <c r="A485" s="324"/>
      <c r="B485" s="332"/>
      <c r="C485" s="332"/>
      <c r="D485" s="332"/>
      <c r="E485" s="332"/>
      <c r="F485" s="332"/>
      <c r="G485" s="52" t="str">
        <f>'01-Mapa de riesgo-UO'!I486</f>
        <v>Hackers que modifiquen o borren documentación.
Pérdida de la informacion por trabajo virtual debido a la pandemia.</v>
      </c>
      <c r="H485" s="332"/>
      <c r="I485" s="385"/>
      <c r="J485" s="204" t="str">
        <f>'01-Mapa de riesgo-UO'!AW486</f>
        <v>ASUMIR</v>
      </c>
      <c r="K485" s="332"/>
      <c r="L485" s="324"/>
      <c r="M485" s="324"/>
      <c r="N485" s="324"/>
      <c r="O485" s="324"/>
      <c r="P485" s="324"/>
      <c r="Q485" s="324"/>
      <c r="R485" s="324"/>
      <c r="S485" s="324"/>
    </row>
    <row r="486" spans="1:19" ht="88.5" hidden="1" customHeight="1" x14ac:dyDescent="0.2">
      <c r="A486" s="324"/>
      <c r="B486" s="332"/>
      <c r="C486" s="332"/>
      <c r="D486" s="332"/>
      <c r="E486" s="332"/>
      <c r="F486" s="332"/>
      <c r="G486" s="52" t="str">
        <f>'01-Mapa de riesgo-UO'!I487</f>
        <v>Daño de los equipos y documentación por riesgos biológicos.</v>
      </c>
      <c r="H486" s="332"/>
      <c r="I486" s="385"/>
      <c r="J486" s="204" t="str">
        <f>'01-Mapa de riesgo-UO'!AW487</f>
        <v>ASUMIR</v>
      </c>
      <c r="K486" s="332"/>
      <c r="L486" s="324"/>
      <c r="M486" s="324"/>
      <c r="N486" s="324"/>
      <c r="O486" s="324"/>
      <c r="P486" s="324"/>
      <c r="Q486" s="324"/>
      <c r="R486" s="324"/>
      <c r="S486" s="324"/>
    </row>
    <row r="487" spans="1:19" ht="88.5" customHeight="1" x14ac:dyDescent="0.2">
      <c r="A487" s="324">
        <v>160</v>
      </c>
      <c r="B487" s="332" t="str">
        <f>'01-Mapa de riesgo-UO'!D488</f>
        <v>EXTENSIÓN_PROYECCIÓN_SOCIAL</v>
      </c>
      <c r="C487" s="332" t="str">
        <f>+'01-Mapa de riesgo-UO'!F488</f>
        <v>NO</v>
      </c>
      <c r="D487" s="332" t="str">
        <f>'01-Mapa de riesgo-UO'!J488</f>
        <v>ambiental</v>
      </c>
      <c r="E487" s="332" t="str">
        <f>'01-Mapa de riesgo-UO'!K488</f>
        <v>Afectación de las áreas boscosas de la Universidad por acciones antrópica o eventos naturales</v>
      </c>
      <c r="F487" s="332"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32"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204" t="str">
        <f>'01-Mapa de riesgo-UO'!AW488</f>
        <v>ASUMIR</v>
      </c>
      <c r="K487" s="332" t="str">
        <f t="shared" si="25"/>
        <v>NO</v>
      </c>
      <c r="L487" s="324"/>
      <c r="M487" s="324"/>
      <c r="N487" s="324"/>
      <c r="O487" s="324"/>
      <c r="P487" s="324"/>
      <c r="Q487" s="324"/>
      <c r="R487" s="324"/>
      <c r="S487" s="324"/>
    </row>
    <row r="488" spans="1:19" ht="88.5" hidden="1" customHeight="1" x14ac:dyDescent="0.2">
      <c r="A488" s="324"/>
      <c r="B488" s="332"/>
      <c r="C488" s="332"/>
      <c r="D488" s="332"/>
      <c r="E488" s="332"/>
      <c r="F488" s="332"/>
      <c r="G488" s="52" t="str">
        <f>'01-Mapa de riesgo-UO'!I489</f>
        <v>Falta de cultura ciudadana para el cuidado ambiental</v>
      </c>
      <c r="H488" s="332"/>
      <c r="I488" s="385"/>
      <c r="J488" s="204" t="str">
        <f>'01-Mapa de riesgo-UO'!AW489</f>
        <v>ASUMIR</v>
      </c>
      <c r="K488" s="332"/>
      <c r="L488" s="324"/>
      <c r="M488" s="324"/>
      <c r="N488" s="324"/>
      <c r="O488" s="324"/>
      <c r="P488" s="324"/>
      <c r="Q488" s="324"/>
      <c r="R488" s="324"/>
      <c r="S488" s="324"/>
    </row>
    <row r="489" spans="1:19" ht="88.5" hidden="1" customHeight="1" x14ac:dyDescent="0.2">
      <c r="A489" s="324"/>
      <c r="B489" s="332"/>
      <c r="C489" s="332"/>
      <c r="D489" s="332"/>
      <c r="E489" s="332"/>
      <c r="F489" s="332"/>
      <c r="G489" s="52" t="str">
        <f>'01-Mapa de riesgo-UO'!I490</f>
        <v>Vulnerabilidad a eventos naturales</v>
      </c>
      <c r="H489" s="332"/>
      <c r="I489" s="385"/>
      <c r="J489" s="204" t="str">
        <f>'01-Mapa de riesgo-UO'!AW490</f>
        <v>ASUMIR</v>
      </c>
      <c r="K489" s="332"/>
      <c r="L489" s="324"/>
      <c r="M489" s="324"/>
      <c r="N489" s="324"/>
      <c r="O489" s="324"/>
      <c r="P489" s="324"/>
      <c r="Q489" s="324"/>
      <c r="R489" s="324"/>
      <c r="S489" s="324"/>
    </row>
    <row r="490" spans="1:19" ht="88.5" hidden="1" customHeight="1" x14ac:dyDescent="0.2">
      <c r="A490" s="324">
        <v>161</v>
      </c>
      <c r="B490" s="332" t="str">
        <f>'01-Mapa de riesgo-UO'!D491</f>
        <v>BIENESTAR_INSTITUCIONAL</v>
      </c>
      <c r="C490" s="332" t="str">
        <f>+'01-Mapa de riesgo-UO'!F491</f>
        <v>SI</v>
      </c>
      <c r="D490" s="332" t="str">
        <f>'01-Mapa de riesgo-UO'!J491</f>
        <v>Cumplimiento</v>
      </c>
      <c r="E490" s="332" t="str">
        <f>'01-Mapa de riesgo-UO'!K491</f>
        <v>Inhabilitación del servicio de salud integral de la UTP por parte de los entes de control</v>
      </c>
      <c r="F490" s="332"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32" t="str">
        <f>'01-Mapa de riesgo-UO'!M491</f>
        <v>Cierre de los servicios de salud en la institución
Sanciones y multas a la Universidad
Procesos disciplinarios 
Afectación de imagen  Institucional</v>
      </c>
      <c r="I490" s="385" t="str">
        <f>'01-Mapa de riesgo-UO'!AT491</f>
        <v>GRAVE</v>
      </c>
      <c r="J490" s="204" t="str">
        <f>'01-Mapa de riesgo-UO'!AW491</f>
        <v>REDUCIR</v>
      </c>
      <c r="K490" s="332" t="str">
        <f t="shared" si="25"/>
        <v>Debe formularse</v>
      </c>
      <c r="L490" s="324" t="s">
        <v>2661</v>
      </c>
      <c r="M490" s="324"/>
      <c r="N490" s="324"/>
      <c r="O490" s="324" t="s">
        <v>2662</v>
      </c>
      <c r="P490" s="324" t="s">
        <v>2663</v>
      </c>
      <c r="Q490" s="324"/>
      <c r="R490" s="324"/>
      <c r="S490" s="324" t="s">
        <v>2664</v>
      </c>
    </row>
    <row r="491" spans="1:19" ht="88.5" hidden="1" customHeight="1" x14ac:dyDescent="0.2">
      <c r="A491" s="324"/>
      <c r="B491" s="332"/>
      <c r="C491" s="332"/>
      <c r="D491" s="332"/>
      <c r="E491" s="332"/>
      <c r="F491" s="332"/>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32"/>
      <c r="I491" s="385"/>
      <c r="J491" s="204" t="str">
        <f>'01-Mapa de riesgo-UO'!AW492</f>
        <v>COMPARTIR</v>
      </c>
      <c r="K491" s="332"/>
      <c r="L491" s="324"/>
      <c r="M491" s="324"/>
      <c r="N491" s="324"/>
      <c r="O491" s="324"/>
      <c r="P491" s="324"/>
      <c r="Q491" s="324"/>
      <c r="R491" s="324"/>
      <c r="S491" s="324"/>
    </row>
    <row r="492" spans="1:19" ht="88.5" hidden="1" customHeight="1" x14ac:dyDescent="0.2">
      <c r="A492" s="324"/>
      <c r="B492" s="332"/>
      <c r="C492" s="332"/>
      <c r="D492" s="332"/>
      <c r="E492" s="332"/>
      <c r="F492" s="332"/>
      <c r="G492" s="52" t="str">
        <f>'01-Mapa de riesgo-UO'!I493</f>
        <v>Construcción de CAT institucional para el acopio de residuos postconsumo institucionales</v>
      </c>
      <c r="H492" s="332"/>
      <c r="I492" s="385"/>
      <c r="J492" s="204" t="str">
        <f>'01-Mapa de riesgo-UO'!AW493</f>
        <v>COMPARTIR</v>
      </c>
      <c r="K492" s="332"/>
      <c r="L492" s="324"/>
      <c r="M492" s="324"/>
      <c r="N492" s="324"/>
      <c r="O492" s="324"/>
      <c r="P492" s="324"/>
      <c r="Q492" s="324"/>
      <c r="R492" s="324"/>
      <c r="S492" s="324"/>
    </row>
    <row r="493" spans="1:19" ht="88.5" hidden="1" customHeight="1" x14ac:dyDescent="0.2">
      <c r="A493" s="324">
        <v>162</v>
      </c>
      <c r="B493" s="332" t="str">
        <f>'01-Mapa de riesgo-UO'!D494</f>
        <v>BIENESTAR_INSTITUCIONAL</v>
      </c>
      <c r="C493" s="332" t="str">
        <f>+'01-Mapa de riesgo-UO'!F494</f>
        <v>NO</v>
      </c>
      <c r="D493" s="332" t="str">
        <f>'01-Mapa de riesgo-UO'!J494</f>
        <v>Operacional</v>
      </c>
      <c r="E493" s="332" t="str">
        <f>'01-Mapa de riesgo-UO'!K494</f>
        <v xml:space="preserve">Incumplimiento en la entrega de los apoyos economicos a los estudiantes </v>
      </c>
      <c r="F493" s="332"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32" t="str">
        <f>'01-Mapa de riesgo-UO'!M494</f>
        <v>Deserción estudiantil.
Aumento del tiempo requerido para el proceso formativo (resago)
Afectación en la imagen institucional.</v>
      </c>
      <c r="I493" s="385" t="str">
        <f>'01-Mapa de riesgo-UO'!AT494</f>
        <v>MODERADO</v>
      </c>
      <c r="J493" s="204" t="str">
        <f>'01-Mapa de riesgo-UO'!AW494</f>
        <v>REDUCIR</v>
      </c>
      <c r="K493" s="332" t="str">
        <f t="shared" si="25"/>
        <v>Si el proceso lo requiere</v>
      </c>
      <c r="L493" s="324" t="s">
        <v>2665</v>
      </c>
      <c r="M493" s="324"/>
      <c r="N493" s="324"/>
      <c r="O493" s="324" t="s">
        <v>2666</v>
      </c>
      <c r="P493" s="324" t="s">
        <v>2667</v>
      </c>
      <c r="Q493" s="324"/>
      <c r="R493" s="324"/>
      <c r="S493" s="324" t="s">
        <v>2668</v>
      </c>
    </row>
    <row r="494" spans="1:19" ht="88.5" hidden="1" customHeight="1" x14ac:dyDescent="0.2">
      <c r="A494" s="324"/>
      <c r="B494" s="332"/>
      <c r="C494" s="332"/>
      <c r="D494" s="332"/>
      <c r="E494" s="332"/>
      <c r="F494" s="332"/>
      <c r="G494" s="52" t="str">
        <f>'01-Mapa de riesgo-UO'!I495</f>
        <v>Demoras en los trámites internos requeridos para la asignación de recursos y contratacion de los servicios a inicios de la vigencia presupuestal</v>
      </c>
      <c r="H494" s="332"/>
      <c r="I494" s="385"/>
      <c r="J494" s="204" t="str">
        <f>'01-Mapa de riesgo-UO'!AW495</f>
        <v>COMPARTIR</v>
      </c>
      <c r="K494" s="332"/>
      <c r="L494" s="324"/>
      <c r="M494" s="324"/>
      <c r="N494" s="324"/>
      <c r="O494" s="324"/>
      <c r="P494" s="324"/>
      <c r="Q494" s="324"/>
      <c r="R494" s="324"/>
      <c r="S494" s="324"/>
    </row>
    <row r="495" spans="1:19" ht="88.5" hidden="1" customHeight="1" x14ac:dyDescent="0.2">
      <c r="A495" s="324"/>
      <c r="B495" s="332"/>
      <c r="C495" s="332"/>
      <c r="D495" s="332"/>
      <c r="E495" s="332"/>
      <c r="F495" s="332"/>
      <c r="G495" s="52" t="str">
        <f>'01-Mapa de riesgo-UO'!I496</f>
        <v>Restricciones generadas por el marco normativo interno y el diseño de los sistemas de información, que dificulta la oportunidad en el proceso de estudio y asignación de los apoyos socioeconómicos</v>
      </c>
      <c r="H495" s="332"/>
      <c r="I495" s="385"/>
      <c r="J495" s="204" t="str">
        <f>'01-Mapa de riesgo-UO'!AW496</f>
        <v>COMPARTIR</v>
      </c>
      <c r="K495" s="332"/>
      <c r="L495" s="324"/>
      <c r="M495" s="324"/>
      <c r="N495" s="324"/>
      <c r="O495" s="324"/>
      <c r="P495" s="324"/>
      <c r="Q495" s="324"/>
      <c r="R495" s="324"/>
      <c r="S495" s="324"/>
    </row>
    <row r="496" spans="1:19" ht="88.5" hidden="1" customHeight="1" x14ac:dyDescent="0.2">
      <c r="A496" s="324">
        <v>163</v>
      </c>
      <c r="B496" s="332" t="str">
        <f>'01-Mapa de riesgo-UO'!D497</f>
        <v>ADMINISTRACIÓN_INSTITUCIONAL</v>
      </c>
      <c r="C496" s="332" t="str">
        <f>+'01-Mapa de riesgo-UO'!F497</f>
        <v>NO</v>
      </c>
      <c r="D496" s="332" t="str">
        <f>'01-Mapa de riesgo-UO'!J497</f>
        <v>Operacional</v>
      </c>
      <c r="E496" s="332" t="str">
        <f>'01-Mapa de riesgo-UO'!K497</f>
        <v>No prestación adecuada de los servicios requeridos por la comunidad universitaria</v>
      </c>
      <c r="F496" s="332"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32" t="str">
        <f>'01-Mapa de riesgo-UO'!M497</f>
        <v>Inconformidad de los usuarios, 
Probabilidad de mal funcionamiento de equipos e incremento en daños de la infraestructura.</v>
      </c>
      <c r="I496" s="385" t="str">
        <f>'01-Mapa de riesgo-UO'!AT497</f>
        <v>MODERADO</v>
      </c>
      <c r="J496" s="204" t="str">
        <f>'01-Mapa de riesgo-UO'!AW497</f>
        <v>REDUCIR</v>
      </c>
      <c r="K496" s="332" t="str">
        <f t="shared" ref="K496:K526" si="26">IF(I496="GRAVE","Debe formularse",IF(I496="MODERADO", "Si el proceso lo requiere","NO"))</f>
        <v>Si el proceso lo requiere</v>
      </c>
      <c r="L496" s="324"/>
      <c r="M496" s="324"/>
      <c r="N496" s="324"/>
      <c r="O496" s="324"/>
      <c r="P496" s="324"/>
      <c r="Q496" s="324"/>
      <c r="R496" s="324"/>
      <c r="S496" s="324"/>
    </row>
    <row r="497" spans="1:19" ht="88.5" hidden="1" customHeight="1" x14ac:dyDescent="0.2">
      <c r="A497" s="324"/>
      <c r="B497" s="332"/>
      <c r="C497" s="332"/>
      <c r="D497" s="332"/>
      <c r="E497" s="332"/>
      <c r="F497" s="332"/>
      <c r="G497" s="52" t="str">
        <f>'01-Mapa de riesgo-UO'!I498</f>
        <v>No cumplimiento de los cronogramas establecidos en la contratación de obras y servicios</v>
      </c>
      <c r="H497" s="332"/>
      <c r="I497" s="385"/>
      <c r="J497" s="204" t="str">
        <f>'01-Mapa de riesgo-UO'!AW498</f>
        <v>REDUCIR</v>
      </c>
      <c r="K497" s="332"/>
      <c r="L497" s="324"/>
      <c r="M497" s="324"/>
      <c r="N497" s="324"/>
      <c r="O497" s="324"/>
      <c r="P497" s="324"/>
      <c r="Q497" s="324"/>
      <c r="R497" s="324"/>
      <c r="S497" s="324"/>
    </row>
    <row r="498" spans="1:19" ht="88.5" hidden="1" customHeight="1" x14ac:dyDescent="0.2">
      <c r="A498" s="324"/>
      <c r="B498" s="332"/>
      <c r="C498" s="332"/>
      <c r="D498" s="332"/>
      <c r="E498" s="332"/>
      <c r="F498" s="332"/>
      <c r="G498" s="52" t="str">
        <f>'01-Mapa de riesgo-UO'!I499</f>
        <v xml:space="preserve">Falta de revisión y atención a la ejecución a las observaciones presentadas por los contratistas en mantenimiento de equipos </v>
      </c>
      <c r="H498" s="332"/>
      <c r="I498" s="385"/>
      <c r="J498" s="204" t="str">
        <f>'01-Mapa de riesgo-UO'!AW499</f>
        <v>REDUCIR</v>
      </c>
      <c r="K498" s="332"/>
      <c r="L498" s="324"/>
      <c r="M498" s="324"/>
      <c r="N498" s="324"/>
      <c r="O498" s="324"/>
      <c r="P498" s="324"/>
      <c r="Q498" s="324"/>
      <c r="R498" s="324"/>
      <c r="S498" s="324"/>
    </row>
    <row r="499" spans="1:19" ht="88.5" hidden="1" customHeight="1" x14ac:dyDescent="0.2">
      <c r="A499" s="324">
        <v>164</v>
      </c>
      <c r="B499" s="332" t="str">
        <f>'01-Mapa de riesgo-UO'!D500</f>
        <v>ADMINISTRACIÓN_INSTITUCIONAL</v>
      </c>
      <c r="C499" s="332" t="str">
        <f>+'01-Mapa de riesgo-UO'!F500</f>
        <v>NO</v>
      </c>
      <c r="D499" s="332" t="str">
        <f>'01-Mapa de riesgo-UO'!J500</f>
        <v>Financiero</v>
      </c>
      <c r="E499" s="332" t="str">
        <f>'01-Mapa de riesgo-UO'!K500</f>
        <v>Pago de suministro de bienes, despues de la fecha de vencimiento de la factura.</v>
      </c>
      <c r="F499" s="332"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32" t="str">
        <f>'01-Mapa de riesgo-UO'!M500</f>
        <v>Demandas por incumplimiento en el pago.
Multas
Deterioro en la imagen institucional</v>
      </c>
      <c r="I499" s="385" t="str">
        <f>'01-Mapa de riesgo-UO'!AT500</f>
        <v>LEVE</v>
      </c>
      <c r="J499" s="204" t="str">
        <f>'01-Mapa de riesgo-UO'!AW500</f>
        <v>ASUMIR</v>
      </c>
      <c r="K499" s="332" t="str">
        <f t="shared" si="26"/>
        <v>NO</v>
      </c>
      <c r="L499" s="324"/>
      <c r="M499" s="324"/>
      <c r="N499" s="324"/>
      <c r="O499" s="324"/>
      <c r="P499" s="324"/>
      <c r="Q499" s="324"/>
      <c r="R499" s="324"/>
      <c r="S499" s="324"/>
    </row>
    <row r="500" spans="1:19" ht="88.5" hidden="1" customHeight="1" x14ac:dyDescent="0.2">
      <c r="A500" s="324"/>
      <c r="B500" s="332"/>
      <c r="C500" s="332"/>
      <c r="D500" s="332"/>
      <c r="E500" s="332"/>
      <c r="F500" s="332"/>
      <c r="G500" s="52" t="str">
        <f>'01-Mapa de riesgo-UO'!I501</f>
        <v>Falta de seguimiento al tramite de pago a proveedores.</v>
      </c>
      <c r="H500" s="332"/>
      <c r="I500" s="385"/>
      <c r="J500" s="204" t="str">
        <f>'01-Mapa de riesgo-UO'!AW501</f>
        <v>ASUMIR</v>
      </c>
      <c r="K500" s="332"/>
      <c r="L500" s="324"/>
      <c r="M500" s="324"/>
      <c r="N500" s="324"/>
      <c r="O500" s="324"/>
      <c r="P500" s="324"/>
      <c r="Q500" s="324"/>
      <c r="R500" s="324"/>
      <c r="S500" s="324"/>
    </row>
    <row r="501" spans="1:19" ht="88.5" hidden="1" customHeight="1" x14ac:dyDescent="0.2">
      <c r="A501" s="324"/>
      <c r="B501" s="332"/>
      <c r="C501" s="332"/>
      <c r="D501" s="332"/>
      <c r="E501" s="332"/>
      <c r="F501" s="332"/>
      <c r="G501" s="52" t="str">
        <f>'01-Mapa de riesgo-UO'!I502</f>
        <v xml:space="preserve">Diligenciamiento oportuno del acta de recibido a satisfaccion por de los supervisores </v>
      </c>
      <c r="H501" s="332"/>
      <c r="I501" s="385"/>
      <c r="J501" s="204" t="str">
        <f>'01-Mapa de riesgo-UO'!AW502</f>
        <v>ASUMIR</v>
      </c>
      <c r="K501" s="332"/>
      <c r="L501" s="324"/>
      <c r="M501" s="324"/>
      <c r="N501" s="324"/>
      <c r="O501" s="324"/>
      <c r="P501" s="324"/>
      <c r="Q501" s="324"/>
      <c r="R501" s="324"/>
      <c r="S501" s="324"/>
    </row>
    <row r="502" spans="1:19" ht="88.5" hidden="1" customHeight="1" x14ac:dyDescent="0.2">
      <c r="A502" s="324">
        <v>165</v>
      </c>
      <c r="B502" s="332" t="str">
        <f>'01-Mapa de riesgo-UO'!D503</f>
        <v>ADMINISTRACIÓN_INSTITUCIONAL</v>
      </c>
      <c r="C502" s="332" t="str">
        <f>+'01-Mapa de riesgo-UO'!F503</f>
        <v>NO</v>
      </c>
      <c r="D502" s="332" t="str">
        <f>'01-Mapa de riesgo-UO'!J503</f>
        <v>Operacional</v>
      </c>
      <c r="E502" s="332" t="str">
        <f>'01-Mapa de riesgo-UO'!K503</f>
        <v>Agotamiento de las reservas de agua en el campus universitario, necesarias para la atención de las necesidades básicas de salubridad</v>
      </c>
      <c r="F502" s="332" t="str">
        <f>'01-Mapa de riesgo-UO'!L503</f>
        <v>Falta de agua en el Campus Universitario para la atención de necesidades básicas</v>
      </c>
      <c r="G502" s="52" t="str">
        <f>'01-Mapa de riesgo-UO'!I503</f>
        <v>No revisión oportuna de los niveles de los tanques de almacenamiento de agua.</v>
      </c>
      <c r="H502" s="332" t="str">
        <f>'01-Mapa de riesgo-UO'!M503</f>
        <v>Suspensión de actividades académicas y administrativas</v>
      </c>
      <c r="I502" s="385" t="str">
        <f>'01-Mapa de riesgo-UO'!AT503</f>
        <v>LEVE</v>
      </c>
      <c r="J502" s="204" t="str">
        <f>'01-Mapa de riesgo-UO'!AW503</f>
        <v>ASUMIR</v>
      </c>
      <c r="K502" s="332" t="str">
        <f t="shared" si="26"/>
        <v>NO</v>
      </c>
      <c r="L502" s="324"/>
      <c r="M502" s="324"/>
      <c r="N502" s="324"/>
      <c r="O502" s="324"/>
      <c r="P502" s="324"/>
      <c r="Q502" s="324"/>
      <c r="R502" s="324"/>
      <c r="S502" s="324"/>
    </row>
    <row r="503" spans="1:19" ht="88.5" hidden="1" customHeight="1" x14ac:dyDescent="0.2">
      <c r="A503" s="324"/>
      <c r="B503" s="332"/>
      <c r="C503" s="332"/>
      <c r="D503" s="332"/>
      <c r="E503" s="332"/>
      <c r="F503" s="332"/>
      <c r="G503" s="52" t="str">
        <f>'01-Mapa de riesgo-UO'!I504</f>
        <v xml:space="preserve">Daños ocurridos en la red hidráulica al interior del campus que imposibiliten el suministro de agua. </v>
      </c>
      <c r="H503" s="332"/>
      <c r="I503" s="385"/>
      <c r="J503" s="204" t="str">
        <f>'01-Mapa de riesgo-UO'!AW504</f>
        <v>ASUMIR</v>
      </c>
      <c r="K503" s="332"/>
      <c r="L503" s="324"/>
      <c r="M503" s="324"/>
      <c r="N503" s="324"/>
      <c r="O503" s="324"/>
      <c r="P503" s="324"/>
      <c r="Q503" s="324"/>
      <c r="R503" s="324"/>
      <c r="S503" s="324"/>
    </row>
    <row r="504" spans="1:19" ht="88.5" hidden="1" customHeight="1" x14ac:dyDescent="0.2">
      <c r="A504" s="324"/>
      <c r="B504" s="332"/>
      <c r="C504" s="332"/>
      <c r="D504" s="332"/>
      <c r="E504" s="332"/>
      <c r="F504" s="332"/>
      <c r="G504" s="52" t="str">
        <f>'01-Mapa de riesgo-UO'!I505</f>
        <v xml:space="preserve">Falta de suministro de agua prolongado por parte del prestador del servicio, por daños ocurridos en la red hidráulica  externa </v>
      </c>
      <c r="H504" s="332"/>
      <c r="I504" s="385"/>
      <c r="J504" s="204" t="str">
        <f>'01-Mapa de riesgo-UO'!AW505</f>
        <v>ASUMIR</v>
      </c>
      <c r="K504" s="332"/>
      <c r="L504" s="324"/>
      <c r="M504" s="324"/>
      <c r="N504" s="324"/>
      <c r="O504" s="324"/>
      <c r="P504" s="324"/>
      <c r="Q504" s="324"/>
      <c r="R504" s="324"/>
      <c r="S504" s="324"/>
    </row>
    <row r="505" spans="1:19" ht="88.5" hidden="1" customHeight="1" x14ac:dyDescent="0.2">
      <c r="A505" s="324">
        <v>166</v>
      </c>
      <c r="B505" s="332" t="str">
        <f>'01-Mapa de riesgo-UO'!D506</f>
        <v>INVESTIGACIÓN_E_INNOVACIÓN</v>
      </c>
      <c r="C505" s="332" t="str">
        <f>+'01-Mapa de riesgo-UO'!F506</f>
        <v>NO</v>
      </c>
      <c r="D505" s="332" t="str">
        <f>'01-Mapa de riesgo-UO'!J506</f>
        <v>Estratégico</v>
      </c>
      <c r="E505" s="332" t="str">
        <f>'01-Mapa de riesgo-UO'!K506</f>
        <v xml:space="preserve">Investigadores sin reconocimiento ante MinCiencias </v>
      </c>
      <c r="F505" s="332"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32"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204" t="str">
        <f>'01-Mapa de riesgo-UO'!AW506</f>
        <v>REDUCIR</v>
      </c>
      <c r="K505" s="332" t="str">
        <f t="shared" si="26"/>
        <v>Si el proceso lo requiere</v>
      </c>
      <c r="L505" s="324"/>
      <c r="M505" s="324"/>
      <c r="N505" s="324"/>
      <c r="O505" s="324"/>
      <c r="P505" s="324"/>
      <c r="Q505" s="324"/>
      <c r="R505" s="324"/>
      <c r="S505" s="324"/>
    </row>
    <row r="506" spans="1:19" ht="88.5" hidden="1" customHeight="1" x14ac:dyDescent="0.2">
      <c r="A506" s="324"/>
      <c r="B506" s="332"/>
      <c r="C506" s="332"/>
      <c r="D506" s="332"/>
      <c r="E506" s="332"/>
      <c r="F506" s="332"/>
      <c r="G506" s="52" t="str">
        <f>'01-Mapa de riesgo-UO'!I507</f>
        <v xml:space="preserve">Falta de financiación externa o interna para el fortalecimiento de los Grupos de Investigación. </v>
      </c>
      <c r="H506" s="332"/>
      <c r="I506" s="385"/>
      <c r="J506" s="204">
        <f>'01-Mapa de riesgo-UO'!AW507</f>
        <v>0</v>
      </c>
      <c r="K506" s="332"/>
      <c r="L506" s="324"/>
      <c r="M506" s="324"/>
      <c r="N506" s="324"/>
      <c r="O506" s="324"/>
      <c r="P506" s="324"/>
      <c r="Q506" s="324"/>
      <c r="R506" s="324"/>
      <c r="S506" s="324"/>
    </row>
    <row r="507" spans="1:19" ht="88.5" hidden="1" customHeight="1" x14ac:dyDescent="0.2">
      <c r="A507" s="324"/>
      <c r="B507" s="332"/>
      <c r="C507" s="332"/>
      <c r="D507" s="332"/>
      <c r="E507" s="332"/>
      <c r="F507" s="332"/>
      <c r="G507" s="52" t="str">
        <f>'01-Mapa de riesgo-UO'!I508</f>
        <v xml:space="preserve">Desactualización de procedimientos y reglamentación interna relacionada a los Grupos de Investigación. </v>
      </c>
      <c r="H507" s="332"/>
      <c r="I507" s="385"/>
      <c r="J507" s="204">
        <f>'01-Mapa de riesgo-UO'!AW508</f>
        <v>0</v>
      </c>
      <c r="K507" s="332"/>
      <c r="L507" s="324"/>
      <c r="M507" s="324"/>
      <c r="N507" s="324"/>
      <c r="O507" s="324"/>
      <c r="P507" s="324"/>
      <c r="Q507" s="324"/>
      <c r="R507" s="324"/>
      <c r="S507" s="324"/>
    </row>
    <row r="508" spans="1:19" ht="88.5" customHeight="1" x14ac:dyDescent="0.2">
      <c r="A508" s="324">
        <v>167</v>
      </c>
      <c r="B508" s="332" t="str">
        <f>'01-Mapa de riesgo-UO'!D509</f>
        <v>EXTENSIÓN_PROYECCIÓN_SOCIAL</v>
      </c>
      <c r="C508" s="332" t="str">
        <f>+'01-Mapa de riesgo-UO'!F509</f>
        <v>NO</v>
      </c>
      <c r="D508" s="332" t="str">
        <f>'01-Mapa de riesgo-UO'!J509</f>
        <v>Financiero</v>
      </c>
      <c r="E508" s="332" t="str">
        <f>'01-Mapa de riesgo-UO'!K509</f>
        <v>Disminución de la inversión institucional en proyectos de Extensión financiados a traves de Convocatorias Internas</v>
      </c>
      <c r="F508" s="332"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32" t="str">
        <f>'01-Mapa de riesgo-UO'!M509</f>
        <v xml:space="preserve">Reducción en la ejecución y financiación de proyectos y actividades de extensión universitaria
</v>
      </c>
      <c r="I508" s="385" t="str">
        <f>'01-Mapa de riesgo-UO'!AT509</f>
        <v>LEVE</v>
      </c>
      <c r="J508" s="204" t="str">
        <f>'01-Mapa de riesgo-UO'!AW509</f>
        <v>ASUMIR</v>
      </c>
      <c r="K508" s="332" t="str">
        <f t="shared" si="26"/>
        <v>NO</v>
      </c>
      <c r="L508" s="324"/>
      <c r="M508" s="324"/>
      <c r="N508" s="324"/>
      <c r="O508" s="324"/>
      <c r="P508" s="324"/>
      <c r="Q508" s="324"/>
      <c r="R508" s="324"/>
      <c r="S508" s="324"/>
    </row>
    <row r="509" spans="1:19" ht="88.5" hidden="1" customHeight="1" x14ac:dyDescent="0.2">
      <c r="A509" s="324"/>
      <c r="B509" s="332"/>
      <c r="C509" s="332"/>
      <c r="D509" s="332"/>
      <c r="E509" s="332"/>
      <c r="F509" s="332"/>
      <c r="G509" s="52">
        <f>'01-Mapa de riesgo-UO'!I510</f>
        <v>0</v>
      </c>
      <c r="H509" s="332"/>
      <c r="I509" s="385"/>
      <c r="J509" s="204" t="str">
        <f>'01-Mapa de riesgo-UO'!AW510</f>
        <v>ASUMIR</v>
      </c>
      <c r="K509" s="332"/>
      <c r="L509" s="324"/>
      <c r="M509" s="324"/>
      <c r="N509" s="324"/>
      <c r="O509" s="324"/>
      <c r="P509" s="324"/>
      <c r="Q509" s="324"/>
      <c r="R509" s="324"/>
      <c r="S509" s="324"/>
    </row>
    <row r="510" spans="1:19" ht="88.5" hidden="1" customHeight="1" x14ac:dyDescent="0.2">
      <c r="A510" s="324"/>
      <c r="B510" s="332"/>
      <c r="C510" s="332"/>
      <c r="D510" s="332"/>
      <c r="E510" s="332"/>
      <c r="F510" s="332"/>
      <c r="G510" s="52">
        <f>'01-Mapa de riesgo-UO'!I511</f>
        <v>0</v>
      </c>
      <c r="H510" s="332"/>
      <c r="I510" s="385"/>
      <c r="J510" s="204" t="str">
        <f>'01-Mapa de riesgo-UO'!AW511</f>
        <v>ASUMIR</v>
      </c>
      <c r="K510" s="332"/>
      <c r="L510" s="324"/>
      <c r="M510" s="324"/>
      <c r="N510" s="324"/>
      <c r="O510" s="324"/>
      <c r="P510" s="324"/>
      <c r="Q510" s="324"/>
      <c r="R510" s="324"/>
      <c r="S510" s="324"/>
    </row>
    <row r="511" spans="1:19" ht="88.5" hidden="1" customHeight="1" x14ac:dyDescent="0.2">
      <c r="A511" s="324">
        <v>168</v>
      </c>
      <c r="B511" s="332" t="str">
        <f>'01-Mapa de riesgo-UO'!D512</f>
        <v>INVESTIGACIÓN_E_INNOVACIÓN</v>
      </c>
      <c r="C511" s="332" t="str">
        <f>+'01-Mapa de riesgo-UO'!F512</f>
        <v>SI</v>
      </c>
      <c r="D511" s="332" t="str">
        <f>'01-Mapa de riesgo-UO'!J512</f>
        <v>Estratégico</v>
      </c>
      <c r="E511" s="332" t="str">
        <f>'01-Mapa de riesgo-UO'!K512</f>
        <v xml:space="preserve">Disminuciónen la ejecución de proyectos y servicios  de extensión en la Universidad Tecnológica de Pereira. </v>
      </c>
      <c r="F511" s="332"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32"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204" t="str">
        <f>'01-Mapa de riesgo-UO'!AW512</f>
        <v>ASUMIR</v>
      </c>
      <c r="K511" s="332" t="str">
        <f t="shared" si="26"/>
        <v>NO</v>
      </c>
      <c r="L511" s="324"/>
      <c r="M511" s="324"/>
      <c r="N511" s="324"/>
      <c r="O511" s="324"/>
      <c r="P511" s="324"/>
      <c r="Q511" s="324"/>
      <c r="R511" s="324"/>
      <c r="S511" s="324"/>
    </row>
    <row r="512" spans="1:19" ht="88.5" hidden="1" customHeight="1" x14ac:dyDescent="0.2">
      <c r="A512" s="324"/>
      <c r="B512" s="332"/>
      <c r="C512" s="332"/>
      <c r="D512" s="332"/>
      <c r="E512" s="332"/>
      <c r="F512" s="332"/>
      <c r="G512" s="52">
        <f>'01-Mapa de riesgo-UO'!I513</f>
        <v>0</v>
      </c>
      <c r="H512" s="332"/>
      <c r="I512" s="385"/>
      <c r="J512" s="204" t="str">
        <f>'01-Mapa de riesgo-UO'!AW513</f>
        <v>ASUMIR</v>
      </c>
      <c r="K512" s="332"/>
      <c r="L512" s="324"/>
      <c r="M512" s="324"/>
      <c r="N512" s="324"/>
      <c r="O512" s="324"/>
      <c r="P512" s="324"/>
      <c r="Q512" s="324"/>
      <c r="R512" s="324"/>
      <c r="S512" s="324"/>
    </row>
    <row r="513" spans="1:19" ht="88.5" hidden="1" customHeight="1" x14ac:dyDescent="0.2">
      <c r="A513" s="324"/>
      <c r="B513" s="332"/>
      <c r="C513" s="332"/>
      <c r="D513" s="332"/>
      <c r="E513" s="332"/>
      <c r="F513" s="332"/>
      <c r="G513" s="52">
        <f>'01-Mapa de riesgo-UO'!I514</f>
        <v>0</v>
      </c>
      <c r="H513" s="332"/>
      <c r="I513" s="385"/>
      <c r="J513" s="204" t="str">
        <f>'01-Mapa de riesgo-UO'!AW514</f>
        <v>ASUMIR</v>
      </c>
      <c r="K513" s="332"/>
      <c r="L513" s="324"/>
      <c r="M513" s="324"/>
      <c r="N513" s="324"/>
      <c r="O513" s="324"/>
      <c r="P513" s="324"/>
      <c r="Q513" s="324"/>
      <c r="R513" s="324"/>
      <c r="S513" s="324"/>
    </row>
    <row r="514" spans="1:19" ht="88.5" hidden="1" customHeight="1" x14ac:dyDescent="0.2">
      <c r="A514" s="324">
        <v>169</v>
      </c>
      <c r="B514" s="332" t="str">
        <f>'01-Mapa de riesgo-UO'!D515</f>
        <v>INVESTIGACIÓN_E_INNOVACIÓN</v>
      </c>
      <c r="C514" s="332" t="str">
        <f>+'01-Mapa de riesgo-UO'!F515</f>
        <v>SI</v>
      </c>
      <c r="D514" s="332" t="str">
        <f>'01-Mapa de riesgo-UO'!J515</f>
        <v>Estratégico</v>
      </c>
      <c r="E514" s="332" t="str">
        <f>'01-Mapa de riesgo-UO'!K515</f>
        <v xml:space="preserve">Reducción en la cantidad de activos de conocimiento transferidos a la sociedad </v>
      </c>
      <c r="F514" s="332"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32"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204" t="str">
        <f>'01-Mapa de riesgo-UO'!AW515</f>
        <v>ASUMIR</v>
      </c>
      <c r="K514" s="332" t="str">
        <f t="shared" si="26"/>
        <v>NO</v>
      </c>
      <c r="L514" s="324"/>
      <c r="M514" s="324"/>
      <c r="N514" s="324"/>
      <c r="O514" s="324"/>
      <c r="P514" s="324"/>
      <c r="Q514" s="324"/>
      <c r="R514" s="324"/>
      <c r="S514" s="324"/>
    </row>
    <row r="515" spans="1:19" ht="88.5" hidden="1" customHeight="1" x14ac:dyDescent="0.2">
      <c r="A515" s="324"/>
      <c r="B515" s="332"/>
      <c r="C515" s="332"/>
      <c r="D515" s="332"/>
      <c r="E515" s="332"/>
      <c r="F515" s="332"/>
      <c r="G515" s="52" t="str">
        <f>'01-Mapa de riesgo-UO'!I516</f>
        <v>Cambios en la normatividad que dificulten el proceso de transferencia de los activos de conocimiento</v>
      </c>
      <c r="H515" s="332"/>
      <c r="I515" s="385"/>
      <c r="J515" s="204" t="str">
        <f>'01-Mapa de riesgo-UO'!AW516</f>
        <v>ASUMIR</v>
      </c>
      <c r="K515" s="332"/>
      <c r="L515" s="324"/>
      <c r="M515" s="324"/>
      <c r="N515" s="324"/>
      <c r="O515" s="324"/>
      <c r="P515" s="324"/>
      <c r="Q515" s="324"/>
      <c r="R515" s="324"/>
      <c r="S515" s="324"/>
    </row>
    <row r="516" spans="1:19" ht="88.5" hidden="1" customHeight="1" x14ac:dyDescent="0.2">
      <c r="A516" s="324"/>
      <c r="B516" s="332"/>
      <c r="C516" s="332"/>
      <c r="D516" s="332"/>
      <c r="E516" s="332"/>
      <c r="F516" s="332"/>
      <c r="G516" s="52" t="str">
        <f>'01-Mapa de riesgo-UO'!I517</f>
        <v xml:space="preserve">Incipiente presupuesto para financiar convocatorias de desarrollo tecnológico e innovación </v>
      </c>
      <c r="H516" s="332"/>
      <c r="I516" s="385"/>
      <c r="J516" s="204" t="str">
        <f>'01-Mapa de riesgo-UO'!AW517</f>
        <v>ASUMIR</v>
      </c>
      <c r="K516" s="332"/>
      <c r="L516" s="324"/>
      <c r="M516" s="324"/>
      <c r="N516" s="324"/>
      <c r="O516" s="324"/>
      <c r="P516" s="324"/>
      <c r="Q516" s="324"/>
      <c r="R516" s="324"/>
      <c r="S516" s="324"/>
    </row>
    <row r="517" spans="1:19" ht="88.5" hidden="1" customHeight="1" x14ac:dyDescent="0.2">
      <c r="A517" s="324">
        <v>170</v>
      </c>
      <c r="B517" s="332" t="str">
        <f>'01-Mapa de riesgo-UO'!D518</f>
        <v>ADMINISTRACIÓN_INSTITUCIONAL</v>
      </c>
      <c r="C517" s="332" t="str">
        <f>+'01-Mapa de riesgo-UO'!F518</f>
        <v>NO</v>
      </c>
      <c r="D517" s="332" t="str">
        <f>'01-Mapa de riesgo-UO'!J518</f>
        <v>Cumplimiento</v>
      </c>
      <c r="E517" s="332" t="str">
        <f>'01-Mapa de riesgo-UO'!K518</f>
        <v>Incumplimiento de las normas de publicación para radio, campus informa y redes sociales</v>
      </c>
      <c r="F517" s="332"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32" t="str">
        <f>'01-Mapa de riesgo-UO'!M518</f>
        <v xml:space="preserve">Pérdida vitalicia de la Licencia de Radio Difusión ante el MINITIC
Cierre definitivo de la emisora
Sanciones legales y económicas para la Universidad. </v>
      </c>
      <c r="I517" s="385" t="str">
        <f>'01-Mapa de riesgo-UO'!AT518</f>
        <v>LEVE</v>
      </c>
      <c r="J517" s="204" t="str">
        <f>'01-Mapa de riesgo-UO'!AW518</f>
        <v>REDUCIR</v>
      </c>
      <c r="K517" s="332" t="str">
        <f t="shared" si="26"/>
        <v>NO</v>
      </c>
      <c r="L517" s="324"/>
      <c r="M517" s="324"/>
      <c r="N517" s="324"/>
      <c r="O517" s="324"/>
      <c r="P517" s="324"/>
      <c r="Q517" s="324"/>
      <c r="R517" s="324"/>
      <c r="S517" s="324"/>
    </row>
    <row r="518" spans="1:19" ht="88.5" hidden="1" customHeight="1" x14ac:dyDescent="0.2">
      <c r="A518" s="324"/>
      <c r="B518" s="332"/>
      <c r="C518" s="332"/>
      <c r="D518" s="332"/>
      <c r="E518" s="332"/>
      <c r="F518" s="332"/>
      <c r="G518" s="52" t="str">
        <f>'01-Mapa de riesgo-UO'!I519</f>
        <v xml:space="preserve">Omisión de la socialización de lineamientos de publicación para emisora, campus y redes sociales. </v>
      </c>
      <c r="H518" s="332"/>
      <c r="I518" s="385"/>
      <c r="J518" s="204" t="str">
        <f>'01-Mapa de riesgo-UO'!AW519</f>
        <v>REDUCIR</v>
      </c>
      <c r="K518" s="332"/>
      <c r="L518" s="324"/>
      <c r="M518" s="324"/>
      <c r="N518" s="324"/>
      <c r="O518" s="324"/>
      <c r="P518" s="324"/>
      <c r="Q518" s="324"/>
      <c r="R518" s="324"/>
      <c r="S518" s="324"/>
    </row>
    <row r="519" spans="1:19" ht="88.5" hidden="1" customHeight="1" x14ac:dyDescent="0.2">
      <c r="A519" s="324"/>
      <c r="B519" s="332"/>
      <c r="C519" s="332"/>
      <c r="D519" s="332"/>
      <c r="E519" s="332"/>
      <c r="F519" s="332"/>
      <c r="G519" s="52">
        <f>'01-Mapa de riesgo-UO'!I520</f>
        <v>0</v>
      </c>
      <c r="H519" s="332"/>
      <c r="I519" s="385"/>
      <c r="J519" s="204">
        <f>'01-Mapa de riesgo-UO'!AW520</f>
        <v>0</v>
      </c>
      <c r="K519" s="332"/>
      <c r="L519" s="324"/>
      <c r="M519" s="324"/>
      <c r="N519" s="324"/>
      <c r="O519" s="324"/>
      <c r="P519" s="324"/>
      <c r="Q519" s="324"/>
      <c r="R519" s="324"/>
      <c r="S519" s="324"/>
    </row>
    <row r="520" spans="1:19" ht="88.5" hidden="1" customHeight="1" x14ac:dyDescent="0.2">
      <c r="A520" s="324">
        <v>171</v>
      </c>
      <c r="B520" s="332" t="str">
        <f>'01-Mapa de riesgo-UO'!D521</f>
        <v>ADMINISTRACIÓN_INSTITUCIONAL</v>
      </c>
      <c r="C520" s="332" t="str">
        <f>+'01-Mapa de riesgo-UO'!F521</f>
        <v>NO</v>
      </c>
      <c r="D520" s="332" t="str">
        <f>'01-Mapa de riesgo-UO'!J521</f>
        <v>Imagen</v>
      </c>
      <c r="E520" s="332" t="str">
        <f>'01-Mapa de riesgo-UO'!K521</f>
        <v>Divulgación de información errada o perjudicial para la institución</v>
      </c>
      <c r="F520" s="332"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32" t="str">
        <f>'01-Mapa de riesgo-UO'!M521</f>
        <v xml:space="preserve">Afectación reputacional de la Universidad
Perdida de imagen </v>
      </c>
      <c r="I520" s="385" t="str">
        <f>'01-Mapa de riesgo-UO'!AT521</f>
        <v>MODERADO</v>
      </c>
      <c r="J520" s="204">
        <f>'01-Mapa de riesgo-UO'!AW521</f>
        <v>0</v>
      </c>
      <c r="K520" s="332" t="str">
        <f t="shared" si="26"/>
        <v>Si el proceso lo requiere</v>
      </c>
      <c r="L520" s="324"/>
      <c r="M520" s="324"/>
      <c r="N520" s="324"/>
      <c r="O520" s="324"/>
      <c r="P520" s="324"/>
      <c r="Q520" s="324"/>
      <c r="R520" s="324"/>
      <c r="S520" s="324"/>
    </row>
    <row r="521" spans="1:19" ht="88.5" hidden="1" customHeight="1" x14ac:dyDescent="0.2">
      <c r="A521" s="324"/>
      <c r="B521" s="332"/>
      <c r="C521" s="332"/>
      <c r="D521" s="332"/>
      <c r="E521" s="332"/>
      <c r="F521" s="332"/>
      <c r="G521" s="52" t="str">
        <f>'01-Mapa de riesgo-UO'!I522</f>
        <v>Falta de directrices, en cuanto a la centralización de las comunicaciones a través de un unico canal</v>
      </c>
      <c r="H521" s="332"/>
      <c r="I521" s="385"/>
      <c r="J521" s="204">
        <f>'01-Mapa de riesgo-UO'!AW522</f>
        <v>0</v>
      </c>
      <c r="K521" s="332"/>
      <c r="L521" s="324"/>
      <c r="M521" s="324"/>
      <c r="N521" s="324"/>
      <c r="O521" s="324"/>
      <c r="P521" s="324"/>
      <c r="Q521" s="324"/>
      <c r="R521" s="324"/>
      <c r="S521" s="324"/>
    </row>
    <row r="522" spans="1:19" ht="88.5" hidden="1" customHeight="1" x14ac:dyDescent="0.2">
      <c r="A522" s="324"/>
      <c r="B522" s="332"/>
      <c r="C522" s="332"/>
      <c r="D522" s="332"/>
      <c r="E522" s="332"/>
      <c r="F522" s="332"/>
      <c r="G522" s="52" t="str">
        <f>'01-Mapa de riesgo-UO'!I523</f>
        <v>Comunicaciones externas desviadas de la realidad, por actores externos y sus motivaciones personales</v>
      </c>
      <c r="H522" s="332"/>
      <c r="I522" s="385"/>
      <c r="J522" s="204" t="str">
        <f>'01-Mapa de riesgo-UO'!AW523</f>
        <v>TRANSFERIR</v>
      </c>
      <c r="K522" s="332"/>
      <c r="L522" s="324"/>
      <c r="M522" s="324"/>
      <c r="N522" s="324"/>
      <c r="O522" s="324"/>
      <c r="P522" s="324"/>
      <c r="Q522" s="324"/>
      <c r="R522" s="324"/>
      <c r="S522" s="324"/>
    </row>
    <row r="523" spans="1:19" ht="88.5" hidden="1" customHeight="1" x14ac:dyDescent="0.2">
      <c r="A523" s="324">
        <v>172</v>
      </c>
      <c r="B523" s="332" t="str">
        <f>'01-Mapa de riesgo-UO'!D524</f>
        <v>ADMINISTRACIÓN_INSTITUCIONAL</v>
      </c>
      <c r="C523" s="332" t="str">
        <f>+'01-Mapa de riesgo-UO'!F524</f>
        <v>NO</v>
      </c>
      <c r="D523" s="332" t="str">
        <f>'01-Mapa de riesgo-UO'!J524</f>
        <v>Corrupción</v>
      </c>
      <c r="E523" s="332" t="str">
        <f>'01-Mapa de riesgo-UO'!K524</f>
        <v>Manipulacion de los medios de comunicación de la Universidad</v>
      </c>
      <c r="F523" s="332" t="str">
        <f>'01-Mapa de riesgo-UO'!L524</f>
        <v>Uso indebido de los medios de comunicaciòn con el fin de favorecer a terceros o intereses particulares</v>
      </c>
      <c r="G523" s="52" t="str">
        <f>'01-Mapa de riesgo-UO'!I524</f>
        <v>Presiones por actores externos a la Universidad</v>
      </c>
      <c r="H523" s="332" t="str">
        <f>'01-Mapa de riesgo-UO'!M524</f>
        <v>Crisis reputacional de la Universidad
Sanciones legales para la Universidad</v>
      </c>
      <c r="I523" s="385" t="str">
        <f>'01-Mapa de riesgo-UO'!AT524</f>
        <v>MODERADO</v>
      </c>
      <c r="J523" s="204">
        <f>'01-Mapa de riesgo-UO'!AW524</f>
        <v>0</v>
      </c>
      <c r="K523" s="332" t="str">
        <f t="shared" si="26"/>
        <v>Si el proceso lo requiere</v>
      </c>
      <c r="L523" s="324"/>
      <c r="M523" s="324"/>
      <c r="N523" s="324"/>
      <c r="O523" s="324"/>
      <c r="P523" s="324"/>
      <c r="Q523" s="324"/>
      <c r="R523" s="324"/>
      <c r="S523" s="324"/>
    </row>
    <row r="524" spans="1:19" ht="88.5" hidden="1" customHeight="1" x14ac:dyDescent="0.2">
      <c r="A524" s="324"/>
      <c r="B524" s="332"/>
      <c r="C524" s="332"/>
      <c r="D524" s="332"/>
      <c r="E524" s="332"/>
      <c r="F524" s="332"/>
      <c r="G524" s="52" t="str">
        <f>'01-Mapa de riesgo-UO'!I525</f>
        <v>Falta de ética al interior de la Universidad</v>
      </c>
      <c r="H524" s="332"/>
      <c r="I524" s="385"/>
      <c r="J524" s="204">
        <f>'01-Mapa de riesgo-UO'!AW525</f>
        <v>0</v>
      </c>
      <c r="K524" s="332"/>
      <c r="L524" s="324"/>
      <c r="M524" s="324"/>
      <c r="N524" s="324"/>
      <c r="O524" s="324"/>
      <c r="P524" s="324"/>
      <c r="Q524" s="324"/>
      <c r="R524" s="324"/>
      <c r="S524" s="324"/>
    </row>
    <row r="525" spans="1:19" ht="88.5" hidden="1" customHeight="1" x14ac:dyDescent="0.2">
      <c r="A525" s="324"/>
      <c r="B525" s="332"/>
      <c r="C525" s="332"/>
      <c r="D525" s="332"/>
      <c r="E525" s="332"/>
      <c r="F525" s="332"/>
      <c r="G525" s="52" t="str">
        <f>'01-Mapa de riesgo-UO'!I526</f>
        <v>Falta de directrices, en cuanto a la centralización de las comunicaciones a través de un único canal</v>
      </c>
      <c r="H525" s="332"/>
      <c r="I525" s="385"/>
      <c r="J525" s="204">
        <f>'01-Mapa de riesgo-UO'!AW526</f>
        <v>0</v>
      </c>
      <c r="K525" s="332"/>
      <c r="L525" s="324"/>
      <c r="M525" s="324"/>
      <c r="N525" s="324"/>
      <c r="O525" s="324"/>
      <c r="P525" s="324"/>
      <c r="Q525" s="324"/>
      <c r="R525" s="324"/>
      <c r="S525" s="324"/>
    </row>
    <row r="526" spans="1:19" ht="88.5" hidden="1" customHeight="1" x14ac:dyDescent="0.2">
      <c r="A526" s="324">
        <v>173</v>
      </c>
      <c r="B526" s="332" t="str">
        <f>'01-Mapa de riesgo-UO'!D527</f>
        <v>ADMINISTRACIÓN_INSTITUCIONAL</v>
      </c>
      <c r="C526" s="332" t="str">
        <f>+'01-Mapa de riesgo-UO'!F527</f>
        <v>NO</v>
      </c>
      <c r="D526" s="332" t="str">
        <f>'01-Mapa de riesgo-UO'!J527</f>
        <v>Imagen</v>
      </c>
      <c r="E526" s="332" t="str">
        <f>'01-Mapa de riesgo-UO'!K527</f>
        <v>Demandas por derechos de autor y por uso de imagen</v>
      </c>
      <c r="F526" s="332" t="str">
        <f>'01-Mapa de riesgo-UO'!L527</f>
        <v>Demandas de autoría por el uso de material audiovisual, y por el uso de imagen sin previo consentimiento</v>
      </c>
      <c r="G526" s="52" t="str">
        <f>'01-Mapa de riesgo-UO'!I527</f>
        <v>Inexistencia de un formato para la cesión de derechos de autor</v>
      </c>
      <c r="H526" s="332" t="str">
        <f>'01-Mapa de riesgo-UO'!M527</f>
        <v>Pérdida económica por demandas
Sanciones legales para la Universidad</v>
      </c>
      <c r="I526" s="385" t="str">
        <f>'01-Mapa de riesgo-UO'!AT527</f>
        <v>MODERADO</v>
      </c>
      <c r="J526" s="204">
        <f>'01-Mapa de riesgo-UO'!AW527</f>
        <v>0</v>
      </c>
      <c r="K526" s="332" t="str">
        <f t="shared" si="26"/>
        <v>Si el proceso lo requiere</v>
      </c>
      <c r="L526" s="324"/>
      <c r="M526" s="324"/>
      <c r="N526" s="324"/>
      <c r="O526" s="324"/>
      <c r="P526" s="324"/>
      <c r="Q526" s="324"/>
      <c r="R526" s="324"/>
      <c r="S526" s="324"/>
    </row>
    <row r="527" spans="1:19" ht="88.5" hidden="1" customHeight="1" x14ac:dyDescent="0.2">
      <c r="A527" s="324"/>
      <c r="B527" s="332"/>
      <c r="C527" s="332"/>
      <c r="D527" s="332"/>
      <c r="E527" s="332"/>
      <c r="F527" s="332"/>
      <c r="G527" s="52" t="str">
        <f>'01-Mapa de riesgo-UO'!I528</f>
        <v>Inexistencia de un formato para el consentimiento de uso de imagen</v>
      </c>
      <c r="H527" s="332"/>
      <c r="I527" s="385"/>
      <c r="J527" s="204" t="str">
        <f>'01-Mapa de riesgo-UO'!AW528</f>
        <v>REDUCIR</v>
      </c>
      <c r="K527" s="332"/>
      <c r="L527" s="324"/>
      <c r="M527" s="324"/>
      <c r="N527" s="324"/>
      <c r="O527" s="324"/>
      <c r="P527" s="324"/>
      <c r="Q527" s="324"/>
      <c r="R527" s="324"/>
      <c r="S527" s="324"/>
    </row>
    <row r="528" spans="1:19" ht="88.5" hidden="1" customHeight="1" x14ac:dyDescent="0.2">
      <c r="A528" s="324"/>
      <c r="B528" s="332"/>
      <c r="C528" s="332"/>
      <c r="D528" s="332"/>
      <c r="E528" s="332"/>
      <c r="F528" s="332"/>
      <c r="G528" s="52">
        <f>'01-Mapa de riesgo-UO'!I529</f>
        <v>0</v>
      </c>
      <c r="H528" s="332"/>
      <c r="I528" s="385"/>
      <c r="J528" s="204">
        <f>'01-Mapa de riesgo-UO'!AW529</f>
        <v>0</v>
      </c>
      <c r="K528" s="332"/>
      <c r="L528" s="324"/>
      <c r="M528" s="324"/>
      <c r="N528" s="324"/>
      <c r="O528" s="324"/>
      <c r="P528" s="324"/>
      <c r="Q528" s="324"/>
      <c r="R528" s="324"/>
      <c r="S528" s="324"/>
    </row>
    <row r="529" spans="1:19" x14ac:dyDescent="0.2">
      <c r="A529" s="250"/>
      <c r="B529" s="250"/>
      <c r="C529" s="250"/>
      <c r="D529" s="250"/>
      <c r="E529" s="250"/>
      <c r="F529" s="250"/>
      <c r="G529" s="250"/>
      <c r="H529" s="250"/>
      <c r="I529" s="250"/>
      <c r="J529" s="250"/>
      <c r="K529" s="250"/>
      <c r="L529" s="250"/>
      <c r="M529" s="250"/>
      <c r="N529" s="250"/>
      <c r="O529" s="250"/>
      <c r="P529" s="250"/>
      <c r="Q529" s="250"/>
      <c r="R529" s="250"/>
      <c r="S529" s="250"/>
    </row>
  </sheetData>
  <sheetProtection algorithmName="SHA-512" hashValue="f7Z1gFHpF7IFGoIs6OZzSvh5Hv6pPYE4VxLdZx8D7F3eYcqse7T19yXsM4pUzEGgYE7BKxR4WySP2LDZqiOdZg==" saltValue="tW9Glj2gdRnQhk7ihJp6hw==" spinCount="100000" sheet="1" selectLockedCells="1" selectUnlockedCells="1"/>
  <autoFilter ref="A9:S528">
    <filterColumn colId="1">
      <filters>
        <filter val="EXTENSIÓN_PROYECCIÓN_SOCIAL"/>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1452" priority="73" stopIfTrue="1" operator="equal">
      <formula>"GRAVE"</formula>
    </cfRule>
    <cfRule type="cellIs" dxfId="1451" priority="74" stopIfTrue="1" operator="equal">
      <formula>"MODERADO"</formula>
    </cfRule>
    <cfRule type="cellIs" dxfId="1450" priority="75" stopIfTrue="1" operator="equal">
      <formula>"LEVE"</formula>
    </cfRule>
  </conditionalFormatting>
  <conditionalFormatting sqref="K10:K69">
    <cfRule type="containsText" dxfId="1449" priority="53" operator="containsText" text="Si el proceso lo requiere">
      <formula>NOT(ISERROR(SEARCH("Si el proceso lo requiere",K10)))</formula>
    </cfRule>
    <cfRule type="containsText" dxfId="1448" priority="55" operator="containsText" text="Debe formularse">
      <formula>NOT(ISERROR(SEARCH("Debe formularse",K10)))</formula>
    </cfRule>
  </conditionalFormatting>
  <conditionalFormatting sqref="K16:K18">
    <cfRule type="containsText" dxfId="1447" priority="54" operator="containsText" text="SI el proceso lo requiere">
      <formula>NOT(ISERROR(SEARCH("SI el proceso lo requiere",K16)))</formula>
    </cfRule>
  </conditionalFormatting>
  <conditionalFormatting sqref="K10:K69">
    <cfRule type="cellIs" dxfId="1446" priority="52" operator="equal">
      <formula>"NO"</formula>
    </cfRule>
  </conditionalFormatting>
  <conditionalFormatting sqref="L10 L19:N19 L22:N22 L25:N25 L28:N28 L31:N31 L34:N34 L40:N40 L43:N43 L46:N46 L49:N49 L52:N52 L55:N55 L58:N58 L61:N61 L64:N64 L67:N67">
    <cfRule type="expression" dxfId="1445" priority="51">
      <formula>K10="NO"</formula>
    </cfRule>
  </conditionalFormatting>
  <conditionalFormatting sqref="O10:O12 O19:O69 O73:O489">
    <cfRule type="expression" dxfId="1444" priority="50">
      <formula>K10="NO"</formula>
    </cfRule>
  </conditionalFormatting>
  <conditionalFormatting sqref="P10:R12 P19:R69 P73:R489">
    <cfRule type="expression" dxfId="1443" priority="49">
      <formula>K10="NO"</formula>
    </cfRule>
  </conditionalFormatting>
  <conditionalFormatting sqref="S10:S12 S19:S69 S73:S489">
    <cfRule type="expression" dxfId="1442" priority="48">
      <formula>K10="NO"</formula>
    </cfRule>
  </conditionalFormatting>
  <conditionalFormatting sqref="I70:I72">
    <cfRule type="cellIs" dxfId="1441" priority="32" stopIfTrue="1" operator="equal">
      <formula>"GRAVE"</formula>
    </cfRule>
    <cfRule type="cellIs" dxfId="1440" priority="33" stopIfTrue="1" operator="equal">
      <formula>"MODERADO"</formula>
    </cfRule>
    <cfRule type="cellIs" dxfId="1439" priority="34" stopIfTrue="1" operator="equal">
      <formula>"LEVE"</formula>
    </cfRule>
  </conditionalFormatting>
  <conditionalFormatting sqref="K70:K72">
    <cfRule type="containsText" dxfId="1438" priority="30" operator="containsText" text="Si el proceso lo requiere">
      <formula>NOT(ISERROR(SEARCH("Si el proceso lo requiere",K70)))</formula>
    </cfRule>
    <cfRule type="containsText" dxfId="1437" priority="31" operator="containsText" text="Debe formularse">
      <formula>NOT(ISERROR(SEARCH("Debe formularse",K70)))</formula>
    </cfRule>
  </conditionalFormatting>
  <conditionalFormatting sqref="K70:K72">
    <cfRule type="cellIs" dxfId="1436" priority="29" operator="equal">
      <formula>"NO"</formula>
    </cfRule>
  </conditionalFormatting>
  <conditionalFormatting sqref="L70:N70">
    <cfRule type="expression" dxfId="1435" priority="28">
      <formula>K70="NO"</formula>
    </cfRule>
  </conditionalFormatting>
  <conditionalFormatting sqref="O70:O72">
    <cfRule type="expression" dxfId="1434" priority="27">
      <formula>K70="NO"</formula>
    </cfRule>
  </conditionalFormatting>
  <conditionalFormatting sqref="P70:R72">
    <cfRule type="expression" dxfId="1433" priority="26">
      <formula>K70="NO"</formula>
    </cfRule>
  </conditionalFormatting>
  <conditionalFormatting sqref="S70:S72">
    <cfRule type="expression" dxfId="1432" priority="25">
      <formula>K70="NO"</formula>
    </cfRule>
  </conditionalFormatting>
  <conditionalFormatting sqref="I73:I528">
    <cfRule type="cellIs" dxfId="1431" priority="22" stopIfTrue="1" operator="equal">
      <formula>"GRAVE"</formula>
    </cfRule>
    <cfRule type="cellIs" dxfId="1430" priority="23" stopIfTrue="1" operator="equal">
      <formula>"MODERADO"</formula>
    </cfRule>
    <cfRule type="cellIs" dxfId="1429" priority="24" stopIfTrue="1" operator="equal">
      <formula>"LEVE"</formula>
    </cfRule>
  </conditionalFormatting>
  <conditionalFormatting sqref="K73:K528">
    <cfRule type="containsText" dxfId="1428" priority="20" operator="containsText" text="Si el proceso lo requiere">
      <formula>NOT(ISERROR(SEARCH("Si el proceso lo requiere",K73)))</formula>
    </cfRule>
    <cfRule type="containsText" dxfId="1427" priority="21" operator="containsText" text="Debe formularse">
      <formula>NOT(ISERROR(SEARCH("Debe formularse",K73)))</formula>
    </cfRule>
  </conditionalFormatting>
  <conditionalFormatting sqref="K73:K528">
    <cfRule type="cellIs" dxfId="1426"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1425" priority="18">
      <formula>K73="NO"</formula>
    </cfRule>
  </conditionalFormatting>
  <conditionalFormatting sqref="L13:N13">
    <cfRule type="expression" dxfId="1424" priority="14">
      <formula>K13="NO"</formula>
    </cfRule>
  </conditionalFormatting>
  <conditionalFormatting sqref="O13:O15">
    <cfRule type="expression" dxfId="1423" priority="13">
      <formula>K13="NO"</formula>
    </cfRule>
  </conditionalFormatting>
  <conditionalFormatting sqref="P13:R15">
    <cfRule type="expression" dxfId="1422" priority="12">
      <formula>K13="NO"</formula>
    </cfRule>
  </conditionalFormatting>
  <conditionalFormatting sqref="S13:S15">
    <cfRule type="expression" dxfId="1421" priority="11">
      <formula>O13="NO"</formula>
    </cfRule>
  </conditionalFormatting>
  <conditionalFormatting sqref="L16:N16">
    <cfRule type="expression" dxfId="1420" priority="10">
      <formula>K16="NO"</formula>
    </cfRule>
  </conditionalFormatting>
  <conditionalFormatting sqref="O16:O18">
    <cfRule type="expression" dxfId="1419" priority="9">
      <formula>K16="NO"</formula>
    </cfRule>
  </conditionalFormatting>
  <conditionalFormatting sqref="P16:R18">
    <cfRule type="expression" dxfId="1418" priority="8">
      <formula>K16="NO"</formula>
    </cfRule>
  </conditionalFormatting>
  <conditionalFormatting sqref="S16:S18">
    <cfRule type="expression" dxfId="1417" priority="7">
      <formula>O16="NO"</formula>
    </cfRule>
  </conditionalFormatting>
  <conditionalFormatting sqref="L37:N37">
    <cfRule type="expression" dxfId="1416" priority="6">
      <formula>K37="NO"</formula>
    </cfRule>
  </conditionalFormatting>
  <conditionalFormatting sqref="L490">
    <cfRule type="expression" dxfId="1415" priority="5">
      <formula>K490="NO"</formula>
    </cfRule>
  </conditionalFormatting>
  <conditionalFormatting sqref="L493 L496 L499 L502 L505 L508 L511 L514 L517 L520 L523 L526">
    <cfRule type="expression" dxfId="1414" priority="4">
      <formula>K493="NO"</formula>
    </cfRule>
  </conditionalFormatting>
  <conditionalFormatting sqref="O490:O528">
    <cfRule type="expression" dxfId="1413" priority="2">
      <formula>K490="NO"</formula>
    </cfRule>
  </conditionalFormatting>
  <conditionalFormatting sqref="P490:R528">
    <cfRule type="expression" dxfId="1412" priority="1">
      <formula>K490="NO"</formula>
    </cfRule>
  </conditionalFormatting>
  <conditionalFormatting sqref="S490:S528">
    <cfRule type="expression" dxfId="1411"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70" zoomScaleNormal="70" zoomScaleSheetLayoutView="130" workbookViewId="0">
      <pane xSplit="1" ySplit="30" topLeftCell="B31" activePane="bottomRight" state="frozen"/>
      <selection pane="topRight" activeCell="B1" sqref="B1"/>
      <selection pane="bottomLeft" activeCell="A31" sqref="A31"/>
      <selection pane="bottomRight" activeCell="B31" sqref="B31:B33"/>
    </sheetView>
  </sheetViews>
  <sheetFormatPr baseColWidth="10" defaultColWidth="11.42578125" defaultRowHeight="41.25" customHeight="1" x14ac:dyDescent="0.2"/>
  <cols>
    <col min="1" max="1" width="5.28515625" style="224" customWidth="1"/>
    <col min="2" max="2" width="30" style="224" customWidth="1"/>
    <col min="3" max="3" width="14" style="224" customWidth="1"/>
    <col min="4" max="4" width="12" style="224" customWidth="1"/>
    <col min="5" max="5" width="24.7109375" style="224" customWidth="1"/>
    <col min="6" max="6" width="39.140625" style="224" customWidth="1"/>
    <col min="7" max="7" width="24.7109375" style="224" customWidth="1"/>
    <col min="8" max="8" width="46.42578125" style="224" customWidth="1"/>
    <col min="9" max="9" width="14.5703125" style="224" customWidth="1"/>
    <col min="10" max="10" width="28.7109375" style="224" customWidth="1"/>
    <col min="11" max="11" width="13.42578125" style="224" customWidth="1"/>
    <col min="12" max="12" width="45.85546875" style="224" customWidth="1"/>
    <col min="13" max="13" width="35.7109375" style="224" customWidth="1"/>
    <col min="14" max="14" width="17.85546875" style="224" customWidth="1"/>
    <col min="15" max="15" width="26" style="224" customWidth="1"/>
    <col min="16" max="16" width="16.85546875" style="224" customWidth="1"/>
    <col min="17" max="17" width="13.140625" style="224" customWidth="1"/>
    <col min="18" max="18" width="15.42578125" style="224" customWidth="1"/>
    <col min="19" max="19" width="35.7109375" style="224" customWidth="1"/>
    <col min="20" max="20" width="9.28515625" style="224" customWidth="1"/>
    <col min="21" max="21" width="19.42578125" style="224" customWidth="1"/>
    <col min="22" max="22" width="28.28515625" style="224" customWidth="1"/>
    <col min="23" max="23" width="20.7109375" style="181" customWidth="1"/>
    <col min="24" max="24" width="13.140625" style="224" customWidth="1"/>
    <col min="25" max="25" width="30.7109375" style="224" customWidth="1"/>
    <col min="26" max="26" width="18.140625" style="224" customWidth="1"/>
    <col min="27" max="27" width="30.7109375" style="224" customWidth="1"/>
    <col min="28" max="28" width="16.42578125" style="224" customWidth="1"/>
    <col min="29" max="16384" width="11.42578125" style="224"/>
  </cols>
  <sheetData>
    <row r="1" spans="1:29" s="220"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1" t="s">
        <v>65</v>
      </c>
      <c r="AB1" s="252" t="s">
        <v>433</v>
      </c>
    </row>
    <row r="2" spans="1:29" s="220" customFormat="1" ht="21" customHeight="1" x14ac:dyDescent="0.2">
      <c r="A2" s="219"/>
      <c r="D2" s="409" t="s">
        <v>67</v>
      </c>
      <c r="E2" s="409"/>
      <c r="F2" s="409"/>
      <c r="G2" s="409"/>
      <c r="H2" s="409"/>
      <c r="I2" s="409"/>
      <c r="J2" s="409"/>
      <c r="K2" s="409"/>
      <c r="L2" s="409"/>
      <c r="M2" s="409"/>
      <c r="N2" s="409"/>
      <c r="O2" s="409"/>
      <c r="P2" s="409"/>
      <c r="Q2" s="409"/>
      <c r="R2" s="409"/>
      <c r="S2" s="409"/>
      <c r="T2" s="409"/>
      <c r="U2" s="409"/>
      <c r="V2" s="409"/>
      <c r="W2" s="409"/>
      <c r="X2" s="409"/>
      <c r="Y2" s="409"/>
      <c r="Z2" s="409"/>
      <c r="AA2" s="253" t="s">
        <v>426</v>
      </c>
      <c r="AB2" s="254">
        <v>9</v>
      </c>
    </row>
    <row r="3" spans="1:29" s="220" customFormat="1" ht="21" customHeight="1" x14ac:dyDescent="0.2">
      <c r="A3" s="219"/>
      <c r="D3" s="409" t="s">
        <v>60</v>
      </c>
      <c r="E3" s="409"/>
      <c r="F3" s="409"/>
      <c r="G3" s="409"/>
      <c r="H3" s="409"/>
      <c r="I3" s="409"/>
      <c r="J3" s="409"/>
      <c r="K3" s="409"/>
      <c r="L3" s="409"/>
      <c r="M3" s="409"/>
      <c r="N3" s="409"/>
      <c r="O3" s="409"/>
      <c r="P3" s="409"/>
      <c r="Q3" s="409"/>
      <c r="R3" s="409"/>
      <c r="S3" s="409"/>
      <c r="T3" s="409"/>
      <c r="U3" s="409"/>
      <c r="V3" s="409"/>
      <c r="W3" s="409"/>
      <c r="X3" s="409"/>
      <c r="Y3" s="409"/>
      <c r="Z3" s="409"/>
      <c r="AA3" s="253" t="s">
        <v>427</v>
      </c>
      <c r="AB3" s="255">
        <v>45219</v>
      </c>
    </row>
    <row r="4" spans="1:29" s="220" customFormat="1" ht="21" customHeight="1" thickBot="1" x14ac:dyDescent="0.25">
      <c r="A4" s="139"/>
      <c r="B4" s="225"/>
      <c r="C4" s="225"/>
      <c r="D4" s="410"/>
      <c r="E4" s="410"/>
      <c r="F4" s="410"/>
      <c r="G4" s="410"/>
      <c r="H4" s="410"/>
      <c r="I4" s="410"/>
      <c r="J4" s="410"/>
      <c r="K4" s="410"/>
      <c r="L4" s="410"/>
      <c r="M4" s="410"/>
      <c r="N4" s="410"/>
      <c r="O4" s="410"/>
      <c r="P4" s="410"/>
      <c r="Q4" s="410"/>
      <c r="R4" s="410"/>
      <c r="S4" s="410"/>
      <c r="T4" s="410"/>
      <c r="U4" s="410"/>
      <c r="V4" s="410"/>
      <c r="W4" s="410"/>
      <c r="X4" s="410"/>
      <c r="Y4" s="410"/>
      <c r="Z4" s="410"/>
      <c r="AA4" s="256" t="s">
        <v>428</v>
      </c>
      <c r="AB4" s="257" t="s">
        <v>431</v>
      </c>
    </row>
    <row r="5" spans="1:29" s="220" customFormat="1" ht="41.25" customHeight="1" thickBot="1" x14ac:dyDescent="0.2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row>
    <row r="6" spans="1:29" s="260" customFormat="1" ht="41.25" customHeight="1" thickBot="1" x14ac:dyDescent="0.25">
      <c r="A6" s="413" t="str">
        <f>'01-Mapa de riesgo-UO'!A6:D6</f>
        <v>TIPO DE MAPA</v>
      </c>
      <c r="B6" s="414"/>
      <c r="C6" s="258"/>
      <c r="D6" s="418" t="str">
        <f>'01-Mapa de riesgo-UO'!E6</f>
        <v>PROCESOS</v>
      </c>
      <c r="E6" s="419"/>
      <c r="F6" s="419"/>
      <c r="G6" s="420"/>
      <c r="H6" s="259"/>
      <c r="I6" s="259"/>
      <c r="J6" s="259"/>
      <c r="K6" s="259"/>
      <c r="L6" s="411" t="s">
        <v>8</v>
      </c>
      <c r="M6" s="411"/>
      <c r="N6" s="416">
        <v>45505</v>
      </c>
      <c r="O6" s="417"/>
      <c r="P6" s="259"/>
      <c r="U6" s="259"/>
      <c r="V6" s="259"/>
      <c r="W6" s="261"/>
      <c r="X6" s="259"/>
    </row>
    <row r="7" spans="1:29" s="122" customFormat="1" ht="41.25" customHeight="1" x14ac:dyDescent="0.2">
      <c r="A7" s="41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row>
    <row r="8" spans="1:29" s="183" customFormat="1" ht="41.25" customHeight="1" x14ac:dyDescent="0.2">
      <c r="A8" s="412" t="s">
        <v>54</v>
      </c>
      <c r="B8" s="412" t="s">
        <v>540</v>
      </c>
      <c r="C8" s="412" t="s">
        <v>541</v>
      </c>
      <c r="D8" s="412" t="s">
        <v>74</v>
      </c>
      <c r="E8" s="412"/>
      <c r="F8" s="412"/>
      <c r="G8" s="412"/>
      <c r="H8" s="412"/>
      <c r="I8" s="412" t="s">
        <v>72</v>
      </c>
      <c r="J8" s="412" t="s">
        <v>58</v>
      </c>
      <c r="K8" s="412"/>
      <c r="L8" s="412"/>
      <c r="M8" s="412" t="s">
        <v>57</v>
      </c>
      <c r="N8" s="412"/>
      <c r="O8" s="412"/>
      <c r="P8" s="412"/>
      <c r="Q8" s="412"/>
      <c r="R8" s="412"/>
      <c r="S8" s="412"/>
      <c r="T8" s="412"/>
      <c r="U8" s="412" t="s">
        <v>77</v>
      </c>
      <c r="V8" s="412"/>
      <c r="W8" s="412"/>
      <c r="X8" s="412"/>
      <c r="Y8" s="412"/>
      <c r="Z8" s="412"/>
      <c r="AA8" s="412"/>
      <c r="AB8" s="412" t="s">
        <v>19</v>
      </c>
    </row>
    <row r="9" spans="1:29" s="184" customFormat="1" ht="41.25" customHeight="1" x14ac:dyDescent="0.2">
      <c r="A9" s="412"/>
      <c r="B9" s="412"/>
      <c r="C9" s="412"/>
      <c r="D9" s="262" t="s">
        <v>70</v>
      </c>
      <c r="E9" s="262" t="s">
        <v>4</v>
      </c>
      <c r="F9" s="262" t="s">
        <v>0</v>
      </c>
      <c r="G9" s="262" t="s">
        <v>55</v>
      </c>
      <c r="H9" s="262" t="s">
        <v>32</v>
      </c>
      <c r="I9" s="412"/>
      <c r="J9" s="262" t="s">
        <v>62</v>
      </c>
      <c r="K9" s="262" t="s">
        <v>63</v>
      </c>
      <c r="L9" s="262" t="s">
        <v>461</v>
      </c>
      <c r="M9" s="262" t="s">
        <v>84</v>
      </c>
      <c r="N9" s="262" t="s">
        <v>387</v>
      </c>
      <c r="O9" s="262" t="s">
        <v>388</v>
      </c>
      <c r="P9" s="262" t="s">
        <v>59</v>
      </c>
      <c r="Q9" s="262" t="s">
        <v>389</v>
      </c>
      <c r="R9" s="262" t="s">
        <v>392</v>
      </c>
      <c r="S9" s="412" t="s">
        <v>462</v>
      </c>
      <c r="T9" s="412"/>
      <c r="U9" s="262" t="s">
        <v>268</v>
      </c>
      <c r="V9" s="262" t="s">
        <v>269</v>
      </c>
      <c r="W9" s="263" t="s">
        <v>270</v>
      </c>
      <c r="X9" s="412" t="s">
        <v>275</v>
      </c>
      <c r="Y9" s="412"/>
      <c r="Z9" s="412" t="s">
        <v>278</v>
      </c>
      <c r="AA9" s="412"/>
      <c r="AB9" s="412"/>
    </row>
    <row r="10" spans="1:29" ht="91.5" hidden="1" customHeight="1" x14ac:dyDescent="0.2">
      <c r="A10" s="324">
        <v>1</v>
      </c>
      <c r="B10" s="332" t="str">
        <f>'01-Mapa de riesgo-UO'!D11</f>
        <v>DOCENCIA</v>
      </c>
      <c r="C10" s="402" t="str">
        <f>+'01-Mapa de riesgo-UO'!F11</f>
        <v>NO</v>
      </c>
      <c r="D10" s="332" t="str">
        <f>'01-Mapa de riesgo-UO'!J11</f>
        <v>Estratégico</v>
      </c>
      <c r="E10" s="332" t="str">
        <f>'01-Mapa de riesgo-UO'!K11</f>
        <v>No renovación del registro calificado de un programa académico</v>
      </c>
      <c r="F10" s="332" t="str">
        <f>'01-Mapa de riesgo-UO'!L11</f>
        <v>Perdida del registro calificado de uno de los programas que hacen parte de la facultad</v>
      </c>
      <c r="G10" s="52" t="str">
        <f>'01-Mapa de riesgo-UO'!I11</f>
        <v>Falta de seguimiento a las fechas de vencimiento a los registros calificados</v>
      </c>
      <c r="H10" s="332" t="str">
        <f>'01-Mapa de riesgo-UO'!M11</f>
        <v>No ofrecimiento del programa académico
Perdida de imagen de la Institución</v>
      </c>
      <c r="I10" s="385" t="str">
        <f>'01-Mapa de riesgo-UO'!AT11</f>
        <v>LEVE</v>
      </c>
      <c r="J10" s="332" t="str">
        <f xml:space="preserve"> '01-Mapa de riesgo-UO'!AU11</f>
        <v>Número de programas que no renuevan su registro calificado</v>
      </c>
      <c r="K10" s="405">
        <v>0</v>
      </c>
      <c r="L10" s="399"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8" t="str">
        <f>'01-Mapa de riesgo-UO'!AL11</f>
        <v>No definida</v>
      </c>
      <c r="Q10" s="218" t="str">
        <f>'01-Mapa de riesgo-UO'!AP11</f>
        <v>Detectivo</v>
      </c>
      <c r="R10" s="385" t="str">
        <f>'01-Mapa de riesgo-UO'!AR11</f>
        <v>ACEPTABLE</v>
      </c>
      <c r="S10" s="399" t="s">
        <v>2130</v>
      </c>
      <c r="T10" s="399"/>
      <c r="U10" s="223" t="str">
        <f>'01-Mapa de riesgo-UO'!AW11</f>
        <v>ASUMIR</v>
      </c>
      <c r="V10" s="223">
        <f>'01-Mapa de riesgo-UO'!AX11</f>
        <v>0</v>
      </c>
      <c r="W10" s="180">
        <f>IF(U10="COMPARTIR",'01-Mapa de riesgo-UO'!BA11, IF(U10=0, 0,$I$6))</f>
        <v>0</v>
      </c>
      <c r="X10" s="221"/>
      <c r="Y10" s="221"/>
      <c r="Z10" s="221"/>
      <c r="AA10" s="221"/>
      <c r="AB10" s="324" t="s">
        <v>2144</v>
      </c>
    </row>
    <row r="11" spans="1:29" ht="91.5" hidden="1" customHeight="1" x14ac:dyDescent="0.2">
      <c r="A11" s="324"/>
      <c r="B11" s="332"/>
      <c r="C11" s="402"/>
      <c r="D11" s="332"/>
      <c r="E11" s="332"/>
      <c r="F11" s="332"/>
      <c r="G11" s="52" t="str">
        <f>'01-Mapa de riesgo-UO'!I12</f>
        <v>Cambios de las normas que rigen los procesos de renovación de registro calificado</v>
      </c>
      <c r="H11" s="332"/>
      <c r="I11" s="385"/>
      <c r="J11" s="332"/>
      <c r="K11" s="405"/>
      <c r="L11" s="399"/>
      <c r="M11" s="204">
        <f>IF('01-Mapa de riesgo-UO'!S12="No existen", "No existe control para el riesgo",'01-Mapa de riesgo-UO'!W12)</f>
        <v>0</v>
      </c>
      <c r="N11" s="204">
        <f>'01-Mapa de riesgo-UO'!AB12</f>
        <v>0</v>
      </c>
      <c r="O11" s="204">
        <f>'01-Mapa de riesgo-UO'!AG12</f>
        <v>0</v>
      </c>
      <c r="P11" s="218">
        <f>'01-Mapa de riesgo-UO'!AL12</f>
        <v>0</v>
      </c>
      <c r="Q11" s="218">
        <f>'01-Mapa de riesgo-UO'!AP12</f>
        <v>0</v>
      </c>
      <c r="R11" s="385"/>
      <c r="S11" s="399"/>
      <c r="T11" s="399"/>
      <c r="U11" s="223" t="str">
        <f>'01-Mapa de riesgo-UO'!AW12</f>
        <v>ASUMIR</v>
      </c>
      <c r="V11" s="223">
        <f>'01-Mapa de riesgo-UO'!AX12</f>
        <v>0</v>
      </c>
      <c r="W11" s="180">
        <f>IF(U11="COMPARTIR",'01-Mapa de riesgo-UO'!BA12, IF(U11=0, 0,$I$6))</f>
        <v>0</v>
      </c>
      <c r="X11" s="221"/>
      <c r="Y11" s="221"/>
      <c r="Z11" s="221"/>
      <c r="AA11" s="221"/>
      <c r="AB11" s="324"/>
    </row>
    <row r="12" spans="1:29" ht="91.5" hidden="1" customHeight="1" x14ac:dyDescent="0.2">
      <c r="A12" s="324"/>
      <c r="B12" s="332"/>
      <c r="C12" s="402"/>
      <c r="D12" s="332"/>
      <c r="E12" s="332"/>
      <c r="F12" s="332"/>
      <c r="G12" s="52">
        <f>'01-Mapa de riesgo-UO'!I13</f>
        <v>0</v>
      </c>
      <c r="H12" s="332"/>
      <c r="I12" s="385"/>
      <c r="J12" s="332"/>
      <c r="K12" s="405"/>
      <c r="L12" s="399"/>
      <c r="M12" s="204">
        <f>IF('01-Mapa de riesgo-UO'!S13="No existen", "No existe control para el riesgo",'01-Mapa de riesgo-UO'!W13)</f>
        <v>0</v>
      </c>
      <c r="N12" s="204">
        <f>'01-Mapa de riesgo-UO'!AB13</f>
        <v>0</v>
      </c>
      <c r="O12" s="204">
        <f>'01-Mapa de riesgo-UO'!AG13</f>
        <v>0</v>
      </c>
      <c r="P12" s="218">
        <f>'01-Mapa de riesgo-UO'!AL13</f>
        <v>0</v>
      </c>
      <c r="Q12" s="218">
        <f>'01-Mapa de riesgo-UO'!AP13</f>
        <v>0</v>
      </c>
      <c r="R12" s="385"/>
      <c r="S12" s="399"/>
      <c r="T12" s="399"/>
      <c r="U12" s="223" t="str">
        <f>'01-Mapa de riesgo-UO'!AW13</f>
        <v>ASUMIR</v>
      </c>
      <c r="V12" s="223">
        <f>'01-Mapa de riesgo-UO'!AX13</f>
        <v>0</v>
      </c>
      <c r="W12" s="180">
        <f>IF(U12="COMPARTIR",'01-Mapa de riesgo-UO'!BA13, IF(U12=0, 0,$I$6))</f>
        <v>0</v>
      </c>
      <c r="X12" s="221"/>
      <c r="Y12" s="221"/>
      <c r="Z12" s="221"/>
      <c r="AA12" s="221"/>
      <c r="AB12" s="324"/>
    </row>
    <row r="13" spans="1:29" ht="91.5" hidden="1" customHeight="1" x14ac:dyDescent="0.2">
      <c r="A13" s="324">
        <v>2</v>
      </c>
      <c r="B13" s="332" t="str">
        <f>'01-Mapa de riesgo-UO'!D14</f>
        <v>INVESTIGACIÓN_E_INNOVACIÓN</v>
      </c>
      <c r="C13" s="402" t="str">
        <f>+'01-Mapa de riesgo-UO'!F14</f>
        <v>NO</v>
      </c>
      <c r="D13" s="332" t="str">
        <f>'01-Mapa de riesgo-UO'!J14</f>
        <v>Estratégico</v>
      </c>
      <c r="E13" s="332" t="str">
        <f>'01-Mapa de riesgo-UO'!K14</f>
        <v>Descenso de los Grupos de investigación vinculados a la Facultad en el escalfon de Colciencias</v>
      </c>
      <c r="F13" s="332"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32" t="str">
        <f>'01-Mapa de riesgo-UO'!M14</f>
        <v>Incumplimiento con las metas trazadas en el PDI
Perdida de imagen institucional
Disminución en la producción derivada de la investigación</v>
      </c>
      <c r="I13" s="385" t="str">
        <f>'01-Mapa de riesgo-UO'!AT14</f>
        <v>MODERADO</v>
      </c>
      <c r="J13" s="332" t="str">
        <f xml:space="preserve"> '01-Mapa de riesgo-UO'!AU14</f>
        <v># de grupos categorizados en Colciencias que bajan de categoría</v>
      </c>
      <c r="K13" s="405">
        <v>1</v>
      </c>
      <c r="L13" s="399"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8" t="str">
        <f>'01-Mapa de riesgo-UO'!AL14</f>
        <v>Semestral</v>
      </c>
      <c r="Q13" s="218" t="str">
        <f>'01-Mapa de riesgo-UO'!AP14</f>
        <v>Preventivo</v>
      </c>
      <c r="R13" s="385" t="str">
        <f>'01-Mapa de riesgo-UO'!AR14</f>
        <v>ACEPTABLE</v>
      </c>
      <c r="S13" s="399" t="s">
        <v>2131</v>
      </c>
      <c r="T13" s="399"/>
      <c r="U13" s="223" t="str">
        <f>'01-Mapa de riesgo-UO'!AW14</f>
        <v>REDUCIR</v>
      </c>
      <c r="V13" s="223" t="str">
        <f>'01-Mapa de riesgo-UO'!AX14</f>
        <v>Verificar la participación de los grupos en las convocatorias de medición.</v>
      </c>
      <c r="W13" s="180">
        <f>IF(U13="COMPARTIR",'01-Mapa de riesgo-UO'!BA14, IF(U13=0, 0,$I$6))</f>
        <v>0</v>
      </c>
      <c r="X13" s="221" t="s">
        <v>558</v>
      </c>
      <c r="Y13" s="221" t="s">
        <v>2140</v>
      </c>
      <c r="Z13" s="221" t="s">
        <v>561</v>
      </c>
      <c r="AA13" s="221"/>
      <c r="AB13" s="324" t="s">
        <v>2143</v>
      </c>
    </row>
    <row r="14" spans="1:29" ht="91.5" hidden="1" customHeight="1" x14ac:dyDescent="0.2">
      <c r="A14" s="324"/>
      <c r="B14" s="332"/>
      <c r="C14" s="402"/>
      <c r="D14" s="332"/>
      <c r="E14" s="332"/>
      <c r="F14" s="332"/>
      <c r="G14" s="52" t="str">
        <f>'01-Mapa de riesgo-UO'!I15</f>
        <v>Desactualización de la información del Grupo de Investigación en la plataforma de Colciencias</v>
      </c>
      <c r="H14" s="332"/>
      <c r="I14" s="385"/>
      <c r="J14" s="332"/>
      <c r="K14" s="405"/>
      <c r="L14" s="399"/>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8" t="str">
        <f>'01-Mapa de riesgo-UO'!AL15</f>
        <v>No definida</v>
      </c>
      <c r="Q14" s="218" t="str">
        <f>'01-Mapa de riesgo-UO'!AP15</f>
        <v>Detectivo</v>
      </c>
      <c r="R14" s="385"/>
      <c r="S14" s="399" t="s">
        <v>2132</v>
      </c>
      <c r="T14" s="399"/>
      <c r="U14" s="223" t="str">
        <f>'01-Mapa de riesgo-UO'!AW15</f>
        <v>REDUCIR</v>
      </c>
      <c r="V14" s="223" t="str">
        <f>'01-Mapa de riesgo-UO'!AX15</f>
        <v>Consulta al sistema de información de la Vicerrectoría de Investigaciones</v>
      </c>
      <c r="W14" s="180">
        <f>IF(U14="COMPARTIR",'01-Mapa de riesgo-UO'!BA15, IF(U14=0, 0,$I$6))</f>
        <v>0</v>
      </c>
      <c r="X14" s="221" t="s">
        <v>558</v>
      </c>
      <c r="Y14" s="221" t="s">
        <v>2141</v>
      </c>
      <c r="Z14" s="221" t="s">
        <v>561</v>
      </c>
      <c r="AA14" s="221"/>
      <c r="AB14" s="324"/>
      <c r="AC14" s="422"/>
    </row>
    <row r="15" spans="1:29" ht="91.5" hidden="1" customHeight="1" x14ac:dyDescent="0.2">
      <c r="A15" s="324"/>
      <c r="B15" s="332"/>
      <c r="C15" s="402"/>
      <c r="D15" s="332"/>
      <c r="E15" s="332"/>
      <c r="F15" s="332"/>
      <c r="G15" s="52" t="str">
        <f>'01-Mapa de riesgo-UO'!I16</f>
        <v>Poca claridad en las lineas de investigación a ser apoyadas por la Institución para el otorgamiento de recuros que soporte el proceso de los grupos</v>
      </c>
      <c r="H15" s="332"/>
      <c r="I15" s="385"/>
      <c r="J15" s="332"/>
      <c r="K15" s="405"/>
      <c r="L15" s="399"/>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8" t="str">
        <f>'01-Mapa de riesgo-UO'!AL16</f>
        <v>No definida</v>
      </c>
      <c r="Q15" s="218" t="str">
        <f>'01-Mapa de riesgo-UO'!AP16</f>
        <v>Detectivo</v>
      </c>
      <c r="R15" s="385"/>
      <c r="S15" s="399" t="s">
        <v>2133</v>
      </c>
      <c r="T15" s="399"/>
      <c r="U15" s="223" t="str">
        <f>'01-Mapa de riesgo-UO'!AW16</f>
        <v>REDUCIR</v>
      </c>
      <c r="V15" s="223" t="str">
        <f>'01-Mapa de riesgo-UO'!AX16</f>
        <v>Promover la publicación de resultados de las investigaciones de los grupos.</v>
      </c>
      <c r="W15" s="180">
        <f>IF(U15="COMPARTIR",'01-Mapa de riesgo-UO'!BA16, IF(U15=0, 0,$I$6))</f>
        <v>0</v>
      </c>
      <c r="X15" s="221" t="s">
        <v>271</v>
      </c>
      <c r="Y15" s="221" t="s">
        <v>2142</v>
      </c>
      <c r="Z15" s="221" t="s">
        <v>559</v>
      </c>
      <c r="AA15" s="221"/>
      <c r="AB15" s="324"/>
      <c r="AC15" s="422"/>
    </row>
    <row r="16" spans="1:29" ht="91.5" customHeight="1" x14ac:dyDescent="0.2">
      <c r="A16" s="324">
        <v>3</v>
      </c>
      <c r="B16" s="332" t="str">
        <f>'01-Mapa de riesgo-UO'!D17</f>
        <v>EXTENSIÓN_PROYECCIÓN_SOCIAL</v>
      </c>
      <c r="C16" s="402" t="str">
        <f>+'01-Mapa de riesgo-UO'!F17</f>
        <v>NO</v>
      </c>
      <c r="D16" s="332" t="str">
        <f>'01-Mapa de riesgo-UO'!J17</f>
        <v>Operacional</v>
      </c>
      <c r="E16" s="332" t="str">
        <f>'01-Mapa de riesgo-UO'!K17</f>
        <v>Disminución de las actividades de extensión que la Facultad realiza</v>
      </c>
      <c r="F16" s="332" t="str">
        <f>'01-Mapa de riesgo-UO'!L17</f>
        <v>Poca actividad de extensión de la facultad</v>
      </c>
      <c r="G16" s="52" t="str">
        <f>'01-Mapa de riesgo-UO'!I17</f>
        <v>Deficiencia presupuestal para el fomento de las actividades de extensión</v>
      </c>
      <c r="H16" s="332" t="str">
        <f>'01-Mapa de riesgo-UO'!M17</f>
        <v>Indicadores de la Universidad afectados
Reducción en los recursos propios de la institución</v>
      </c>
      <c r="I16" s="385" t="str">
        <f>'01-Mapa de riesgo-UO'!AT17</f>
        <v>LEVE</v>
      </c>
      <c r="J16" s="332" t="str">
        <f>'01-Mapa de riesgo-UO'!AU17</f>
        <v># de proyectos de extensión generados y sistematizados</v>
      </c>
      <c r="K16" s="406">
        <v>1</v>
      </c>
      <c r="L16" s="399" t="s">
        <v>2127</v>
      </c>
      <c r="M16" s="204" t="str">
        <f>IF('01-Mapa de riesgo-UO'!S17="No existen", "No existe control para el riesgo",'01-Mapa de riesgo-UO'!W17)</f>
        <v>Acuerdo 21 de 2007</v>
      </c>
      <c r="N16" s="204">
        <f>'01-Mapa de riesgo-UO'!AB17</f>
        <v>0</v>
      </c>
      <c r="O16" s="204" t="str">
        <f>'01-Mapa de riesgo-UO'!AG17</f>
        <v>Vicerrectoría de Investigaciones</v>
      </c>
      <c r="P16" s="218" t="str">
        <f>'01-Mapa de riesgo-UO'!AL17</f>
        <v>No definida</v>
      </c>
      <c r="Q16" s="218" t="str">
        <f>'01-Mapa de riesgo-UO'!AP17</f>
        <v>Detectivo</v>
      </c>
      <c r="R16" s="385" t="str">
        <f>'01-Mapa de riesgo-UO'!AR17</f>
        <v>ACEPTABLE</v>
      </c>
      <c r="S16" s="399" t="s">
        <v>2134</v>
      </c>
      <c r="T16" s="399"/>
      <c r="U16" s="223" t="str">
        <f>'01-Mapa de riesgo-UO'!AW17</f>
        <v>ASUMIR</v>
      </c>
      <c r="V16" s="223">
        <f>'01-Mapa de riesgo-UO'!AX17</f>
        <v>0</v>
      </c>
      <c r="W16" s="180">
        <f>IF(U16="COMPARTIR",'01-Mapa de riesgo-UO'!BA17, IF(U16=0, 0,$I$6))</f>
        <v>0</v>
      </c>
      <c r="X16" s="221"/>
      <c r="Y16" s="221"/>
      <c r="Z16" s="221"/>
      <c r="AA16" s="221"/>
      <c r="AB16" s="324" t="s">
        <v>2144</v>
      </c>
    </row>
    <row r="17" spans="1:28" ht="91.5" hidden="1" customHeight="1" x14ac:dyDescent="0.2">
      <c r="A17" s="324"/>
      <c r="B17" s="332"/>
      <c r="C17" s="402"/>
      <c r="D17" s="332"/>
      <c r="E17" s="332"/>
      <c r="F17" s="332"/>
      <c r="G17" s="52" t="str">
        <f>'01-Mapa de riesgo-UO'!I18</f>
        <v>Desinteres por formular o participar en las actividades de extensión de la facultad y la universidad</v>
      </c>
      <c r="H17" s="332"/>
      <c r="I17" s="385"/>
      <c r="J17" s="332"/>
      <c r="K17" s="405"/>
      <c r="L17" s="399"/>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8" t="str">
        <f>'01-Mapa de riesgo-UO'!AL18</f>
        <v>No definida</v>
      </c>
      <c r="Q17" s="218" t="str">
        <f>'01-Mapa de riesgo-UO'!AP18</f>
        <v>Detectivo</v>
      </c>
      <c r="R17" s="385"/>
      <c r="S17" s="399" t="s">
        <v>2135</v>
      </c>
      <c r="T17" s="399"/>
      <c r="U17" s="223" t="str">
        <f>'01-Mapa de riesgo-UO'!AW18</f>
        <v>ASUMIR</v>
      </c>
      <c r="V17" s="223">
        <f>'01-Mapa de riesgo-UO'!AX18</f>
        <v>0</v>
      </c>
      <c r="W17" s="180">
        <f>IF(U17="COMPARTIR",'01-Mapa de riesgo-UO'!BA18, IF(U17=0, 0,$I$6))</f>
        <v>0</v>
      </c>
      <c r="X17" s="221"/>
      <c r="Y17" s="221"/>
      <c r="Z17" s="221"/>
      <c r="AA17" s="221"/>
      <c r="AB17" s="324"/>
    </row>
    <row r="18" spans="1:28" ht="91.5" hidden="1" customHeight="1" x14ac:dyDescent="0.2">
      <c r="A18" s="324"/>
      <c r="B18" s="332"/>
      <c r="C18" s="402"/>
      <c r="D18" s="332"/>
      <c r="E18" s="332"/>
      <c r="F18" s="332"/>
      <c r="G18" s="52" t="str">
        <f>'01-Mapa de riesgo-UO'!I19</f>
        <v xml:space="preserve">Falta de registro de la información de extensión que realiza la Facultad </v>
      </c>
      <c r="H18" s="332"/>
      <c r="I18" s="385"/>
      <c r="J18" s="332"/>
      <c r="K18" s="405"/>
      <c r="L18" s="399"/>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8" t="str">
        <f>'01-Mapa de riesgo-UO'!AL19</f>
        <v>No definida</v>
      </c>
      <c r="Q18" s="218" t="str">
        <f>'01-Mapa de riesgo-UO'!AP19</f>
        <v>Detectivo</v>
      </c>
      <c r="R18" s="385"/>
      <c r="S18" s="399" t="s">
        <v>2136</v>
      </c>
      <c r="T18" s="399"/>
      <c r="U18" s="223" t="str">
        <f>'01-Mapa de riesgo-UO'!AW19</f>
        <v>ASUMIR</v>
      </c>
      <c r="V18" s="223">
        <f>'01-Mapa de riesgo-UO'!AX19</f>
        <v>0</v>
      </c>
      <c r="W18" s="180">
        <f>IF(U18="COMPARTIR",'01-Mapa de riesgo-UO'!BA19, IF(U18=0, 0,$I$6))</f>
        <v>0</v>
      </c>
      <c r="X18" s="221"/>
      <c r="Y18" s="221"/>
      <c r="Z18" s="221"/>
      <c r="AA18" s="221"/>
      <c r="AB18" s="324"/>
    </row>
    <row r="19" spans="1:28" ht="91.5" customHeight="1" x14ac:dyDescent="0.2">
      <c r="A19" s="324">
        <v>4</v>
      </c>
      <c r="B19" s="332" t="str">
        <f>'01-Mapa de riesgo-UO'!D20</f>
        <v>EXTENSIÓN_PROYECCIÓN_SOCIAL</v>
      </c>
      <c r="C19" s="402" t="str">
        <f>+'01-Mapa de riesgo-UO'!F20</f>
        <v>NO</v>
      </c>
      <c r="D19" s="332" t="str">
        <f>'01-Mapa de riesgo-UO'!J20</f>
        <v>Cumplimiento</v>
      </c>
      <c r="E19" s="332" t="str">
        <f>'01-Mapa de riesgo-UO'!K20</f>
        <v>Proyectos especiales con deficit presupuestal</v>
      </c>
      <c r="F19" s="332" t="str">
        <f>'01-Mapa de riesgo-UO'!L20</f>
        <v>Proyectos especiales de la facultad que no alcanzan los puntos de equilibrio requeridos para su funcionamiento</v>
      </c>
      <c r="G19" s="52" t="str">
        <f>'01-Mapa de riesgo-UO'!I20</f>
        <v>Poca demanda de los servicios ofrecidos por la facultad</v>
      </c>
      <c r="H19" s="332" t="str">
        <f>'01-Mapa de riesgo-UO'!M20</f>
        <v>Afectación al fondo de la facultad
Incumplimiento de los compromisos pactados en el proyecto
Demandas por incumplimientos
Reducción en los recursos propios de la institución</v>
      </c>
      <c r="I19" s="385" t="str">
        <f>'01-Mapa de riesgo-UO'!AT20</f>
        <v>MODERADO</v>
      </c>
      <c r="J19" s="332" t="str">
        <f>'01-Mapa de riesgo-UO'!AU20</f>
        <v>(#de proyectos con deficti/ total  proyedtos) * 100%</v>
      </c>
      <c r="K19" s="405">
        <v>7</v>
      </c>
      <c r="L19" s="399"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8" t="str">
        <f>'01-Mapa de riesgo-UO'!AL20</f>
        <v>Trimestral</v>
      </c>
      <c r="Q19" s="218" t="str">
        <f>'01-Mapa de riesgo-UO'!AP20</f>
        <v>Detectivo</v>
      </c>
      <c r="R19" s="385" t="str">
        <f>'01-Mapa de riesgo-UO'!AR20</f>
        <v>ACEPTABLE</v>
      </c>
      <c r="S19" s="399" t="s">
        <v>2137</v>
      </c>
      <c r="T19" s="399"/>
      <c r="U19" s="223" t="str">
        <f>'01-Mapa de riesgo-UO'!AW20</f>
        <v>REDUCIR</v>
      </c>
      <c r="V19" s="223" t="str">
        <f>'01-Mapa de riesgo-UO'!AX20</f>
        <v xml:space="preserve">Búsqueda de nuevos clientes / Proyectos </v>
      </c>
      <c r="W19" s="180">
        <f>IF(U19="COMPARTIR",'01-Mapa de riesgo-UO'!BA20, IF(U19=0, 0,$I$6))</f>
        <v>0</v>
      </c>
      <c r="X19" s="221" t="s">
        <v>271</v>
      </c>
      <c r="Y19" s="221" t="s">
        <v>2145</v>
      </c>
      <c r="Z19" s="221" t="s">
        <v>559</v>
      </c>
      <c r="AA19" s="221"/>
      <c r="AB19" s="324" t="s">
        <v>2143</v>
      </c>
    </row>
    <row r="20" spans="1:28" ht="91.5" hidden="1" customHeight="1" x14ac:dyDescent="0.2">
      <c r="A20" s="324"/>
      <c r="B20" s="332"/>
      <c r="C20" s="402"/>
      <c r="D20" s="332"/>
      <c r="E20" s="332"/>
      <c r="F20" s="332"/>
      <c r="G20" s="52" t="str">
        <f>'01-Mapa de riesgo-UO'!I21</f>
        <v>Presupuestos con gastos por encima del punto de equilibrio</v>
      </c>
      <c r="H20" s="332"/>
      <c r="I20" s="385"/>
      <c r="J20" s="332"/>
      <c r="K20" s="405"/>
      <c r="L20" s="399"/>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8" t="str">
        <f>'01-Mapa de riesgo-UO'!AL21</f>
        <v>Trimestral</v>
      </c>
      <c r="Q20" s="218" t="str">
        <f>'01-Mapa de riesgo-UO'!AP21</f>
        <v>Detectivo</v>
      </c>
      <c r="R20" s="385"/>
      <c r="S20" s="399" t="s">
        <v>2138</v>
      </c>
      <c r="T20" s="399"/>
      <c r="U20" s="223" t="str">
        <f>'01-Mapa de riesgo-UO'!AW21</f>
        <v>REDUCIR</v>
      </c>
      <c r="V20" s="223" t="str">
        <f>'01-Mapa de riesgo-UO'!AX21</f>
        <v>Reducción de gastos de funcionamiento</v>
      </c>
      <c r="W20" s="180">
        <f>IF(U20="COMPARTIR",'01-Mapa de riesgo-UO'!BA21, IF(U20=0, 0,$I$6))</f>
        <v>0</v>
      </c>
      <c r="X20" s="221" t="s">
        <v>558</v>
      </c>
      <c r="Y20" s="221" t="s">
        <v>2146</v>
      </c>
      <c r="Z20" s="221" t="s">
        <v>561</v>
      </c>
      <c r="AA20" s="221" t="s">
        <v>2147</v>
      </c>
      <c r="AB20" s="324"/>
    </row>
    <row r="21" spans="1:28" ht="91.5" hidden="1" customHeight="1" x14ac:dyDescent="0.2">
      <c r="A21" s="324"/>
      <c r="B21" s="332"/>
      <c r="C21" s="402"/>
      <c r="D21" s="332"/>
      <c r="E21" s="332"/>
      <c r="F21" s="332"/>
      <c r="G21" s="52" t="str">
        <f>'01-Mapa de riesgo-UO'!I22</f>
        <v>Sobrecarga de trabajo en docentes que realizan labores de coordinación y ejecución de proyectos</v>
      </c>
      <c r="H21" s="332"/>
      <c r="I21" s="385"/>
      <c r="J21" s="332"/>
      <c r="K21" s="405"/>
      <c r="L21" s="399"/>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8" t="str">
        <f>'01-Mapa de riesgo-UO'!AL22</f>
        <v>Anual</v>
      </c>
      <c r="Q21" s="218" t="str">
        <f>'01-Mapa de riesgo-UO'!AP22</f>
        <v>Detectivo</v>
      </c>
      <c r="R21" s="385"/>
      <c r="S21" s="399"/>
      <c r="T21" s="399"/>
      <c r="U21" s="223" t="str">
        <f>'01-Mapa de riesgo-UO'!AW22</f>
        <v>REDUCIR</v>
      </c>
      <c r="V21" s="223" t="str">
        <f>'01-Mapa de riesgo-UO'!AX22</f>
        <v>Reducción de sobrecarga</v>
      </c>
      <c r="W21" s="180">
        <f>IF(U21="COMPARTIR",'01-Mapa de riesgo-UO'!BA22, IF(U21=0, 0,$I$6))</f>
        <v>0</v>
      </c>
      <c r="X21" s="221"/>
      <c r="Y21" s="221"/>
      <c r="Z21" s="221"/>
      <c r="AA21" s="221"/>
      <c r="AB21" s="324"/>
    </row>
    <row r="22" spans="1:28" ht="91.5" hidden="1" customHeight="1" x14ac:dyDescent="0.2">
      <c r="A22" s="324">
        <v>5</v>
      </c>
      <c r="B22" s="332" t="str">
        <f>'01-Mapa de riesgo-UO'!D23</f>
        <v>DOCENCIA</v>
      </c>
      <c r="C22" s="402" t="str">
        <f>+'01-Mapa de riesgo-UO'!F23</f>
        <v>SI</v>
      </c>
      <c r="D22" s="332" t="str">
        <f>'01-Mapa de riesgo-UO'!J23</f>
        <v>Operacional</v>
      </c>
      <c r="E22" s="332" t="str">
        <f>'01-Mapa de riesgo-UO'!K23</f>
        <v>Pérdida de docentes para la atención adecuada de los programas de la Facultad de Ciencias Ambientales</v>
      </c>
      <c r="F22" s="332"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32" t="str">
        <f>'01-Mapa de riesgo-UO'!M23</f>
        <v>Se pierde la formación académica alcanzada por estos docentes y sus experiencias para la pertiencia de las catedras que tienen a su cargo</v>
      </c>
      <c r="I22" s="385" t="str">
        <f>'01-Mapa de riesgo-UO'!AT23</f>
        <v>MODERADO</v>
      </c>
      <c r="J22" s="332" t="str">
        <f>'01-Mapa de riesgo-UO'!AU23</f>
        <v>(# de docentes de planta en cargos administrativos y jubilados)/ Total  de docentes  de planta</v>
      </c>
      <c r="K22" s="405">
        <v>0</v>
      </c>
      <c r="L22" s="399"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8" t="str">
        <f>'01-Mapa de riesgo-UO'!AL23</f>
        <v>Semestral</v>
      </c>
      <c r="Q22" s="218" t="str">
        <f>'01-Mapa de riesgo-UO'!AP23</f>
        <v>Detectivo</v>
      </c>
      <c r="R22" s="385" t="str">
        <f>'01-Mapa de riesgo-UO'!AR23</f>
        <v>ACEPTABLE</v>
      </c>
      <c r="S22" s="399" t="s">
        <v>2139</v>
      </c>
      <c r="T22" s="399"/>
      <c r="U22" s="223" t="str">
        <f>'01-Mapa de riesgo-UO'!AW23</f>
        <v>TRANSFERIR</v>
      </c>
      <c r="V22" s="223" t="str">
        <f>'01-Mapa de riesgo-UO'!AX23</f>
        <v xml:space="preserve">Relevo generacional </v>
      </c>
      <c r="W22" s="180">
        <f>IF(U22="COMPARTIR",'01-Mapa de riesgo-UO'!BA23, IF(U22=0, 0,$I$6))</f>
        <v>0</v>
      </c>
      <c r="X22" s="221"/>
      <c r="Y22" s="221" t="s">
        <v>2148</v>
      </c>
      <c r="Z22" s="221" t="s">
        <v>560</v>
      </c>
      <c r="AA22" s="221"/>
      <c r="AB22" s="324" t="s">
        <v>2149</v>
      </c>
    </row>
    <row r="23" spans="1:28" ht="91.5" hidden="1" customHeight="1" x14ac:dyDescent="0.2">
      <c r="A23" s="324"/>
      <c r="B23" s="332"/>
      <c r="C23" s="402"/>
      <c r="D23" s="332"/>
      <c r="E23" s="332"/>
      <c r="F23" s="332"/>
      <c r="G23" s="52" t="str">
        <f>'01-Mapa de riesgo-UO'!I24</f>
        <v>Jubilación de docentes que no han sido reemplazados</v>
      </c>
      <c r="H23" s="332"/>
      <c r="I23" s="385"/>
      <c r="J23" s="332"/>
      <c r="K23" s="405"/>
      <c r="L23" s="399"/>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8" t="str">
        <f>'01-Mapa de riesgo-UO'!AL24</f>
        <v>Anual</v>
      </c>
      <c r="Q23" s="218" t="str">
        <f>'01-Mapa de riesgo-UO'!AP24</f>
        <v>Preventivo</v>
      </c>
      <c r="R23" s="385"/>
      <c r="S23" s="399"/>
      <c r="T23" s="399"/>
      <c r="U23" s="223" t="str">
        <f>'01-Mapa de riesgo-UO'!AW24</f>
        <v>TRANSFERIR</v>
      </c>
      <c r="V23" s="223" t="str">
        <f>'01-Mapa de riesgo-UO'!AX24</f>
        <v>Solicitud de plazas docentes</v>
      </c>
      <c r="W23" s="180">
        <f>IF(U23="COMPARTIR",'01-Mapa de riesgo-UO'!BA24, IF(U23=0, 0,$I$6))</f>
        <v>0</v>
      </c>
      <c r="X23" s="221" t="s">
        <v>272</v>
      </c>
      <c r="Y23" s="221"/>
      <c r="Z23" s="221"/>
      <c r="AA23" s="221"/>
      <c r="AB23" s="324"/>
    </row>
    <row r="24" spans="1:28" ht="91.5" hidden="1" customHeight="1" x14ac:dyDescent="0.2">
      <c r="A24" s="324"/>
      <c r="B24" s="332"/>
      <c r="C24" s="402"/>
      <c r="D24" s="332"/>
      <c r="E24" s="332"/>
      <c r="F24" s="332"/>
      <c r="G24" s="52">
        <f>'01-Mapa de riesgo-UO'!I25</f>
        <v>0</v>
      </c>
      <c r="H24" s="332"/>
      <c r="I24" s="385"/>
      <c r="J24" s="332"/>
      <c r="K24" s="405"/>
      <c r="L24" s="399"/>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8" t="str">
        <f>'01-Mapa de riesgo-UO'!AL25</f>
        <v>Anual</v>
      </c>
      <c r="Q24" s="218" t="str">
        <f>'01-Mapa de riesgo-UO'!AP25</f>
        <v>Detectivo</v>
      </c>
      <c r="R24" s="385"/>
      <c r="S24" s="399"/>
      <c r="T24" s="399"/>
      <c r="U24" s="223" t="str">
        <f>'01-Mapa de riesgo-UO'!AW25</f>
        <v>TRANSFERIR</v>
      </c>
      <c r="V24" s="223" t="str">
        <f>'01-Mapa de riesgo-UO'!AX25</f>
        <v xml:space="preserve">Aumento docentes planta </v>
      </c>
      <c r="W24" s="180">
        <f>IF(U24="COMPARTIR",'01-Mapa de riesgo-UO'!BA25, IF(U24=0, 0,$I$6))</f>
        <v>0</v>
      </c>
      <c r="X24" s="221"/>
      <c r="Y24" s="221"/>
      <c r="Z24" s="221"/>
      <c r="AA24" s="221"/>
      <c r="AB24" s="324"/>
    </row>
    <row r="25" spans="1:28" ht="91.5" hidden="1" customHeight="1" x14ac:dyDescent="0.2">
      <c r="A25" s="324">
        <v>6</v>
      </c>
      <c r="B25" s="332" t="str">
        <f>'01-Mapa de riesgo-UO'!D26</f>
        <v>DOCENCIA</v>
      </c>
      <c r="C25" s="402" t="str">
        <f>+'01-Mapa de riesgo-UO'!F26</f>
        <v>NO</v>
      </c>
      <c r="D25" s="332" t="str">
        <f>'01-Mapa de riesgo-UO'!J26</f>
        <v>Estratégico</v>
      </c>
      <c r="E25" s="332" t="str">
        <f>'01-Mapa de riesgo-UO'!K26</f>
        <v>Actualización en normativa vigente para procesos de programas académicos</v>
      </c>
      <c r="F25" s="332" t="str">
        <f>'01-Mapa de riesgo-UO'!L26</f>
        <v>La normativa nacional presenta cambios en algunos de sus procedimientos</v>
      </c>
      <c r="G25" s="52" t="str">
        <f>'01-Mapa de riesgo-UO'!I26</f>
        <v>Pérdida de registro calificado (acreditación) de programa académico</v>
      </c>
      <c r="H25" s="332" t="str">
        <f>'01-Mapa de riesgo-UO'!M26</f>
        <v>El programa académico puede ser cerrado en caso de no cumplir con los requisitos establecidos en la normativa</v>
      </c>
      <c r="I25" s="385" t="str">
        <f>'01-Mapa de riesgo-UO'!AT26</f>
        <v>MODERADO</v>
      </c>
      <c r="J25" s="332" t="str">
        <f>'01-Mapa de riesgo-UO'!AU26</f>
        <v>Número de programas priorizados/Número de programas reacreditados</v>
      </c>
      <c r="K25" s="421">
        <v>5</v>
      </c>
      <c r="L25" s="399"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8" t="str">
        <f>'01-Mapa de riesgo-UO'!AL26</f>
        <v>Semestral</v>
      </c>
      <c r="Q25" s="218" t="str">
        <f>'01-Mapa de riesgo-UO'!AP26</f>
        <v>Preventivo</v>
      </c>
      <c r="R25" s="385" t="str">
        <f>'01-Mapa de riesgo-UO'!AR26</f>
        <v>ACEPTABLE</v>
      </c>
      <c r="S25" s="399" t="s">
        <v>2154</v>
      </c>
      <c r="T25" s="399"/>
      <c r="U25" s="223" t="str">
        <f>'01-Mapa de riesgo-UO'!AW26</f>
        <v>REDUCIR</v>
      </c>
      <c r="V25" s="223" t="str">
        <f>'01-Mapa de riesgo-UO'!AX26</f>
        <v>Realizar un trabajo constante en el proceso de Renovación Curricular y Reacreditación</v>
      </c>
      <c r="W25" s="180">
        <f>IF(U25="COMPARTIR",'01-Mapa de riesgo-UO'!BA26, IF(U25=0, 0,$I$6))</f>
        <v>0</v>
      </c>
      <c r="X25" s="221" t="s">
        <v>271</v>
      </c>
      <c r="Y25" s="221" t="s">
        <v>2160</v>
      </c>
      <c r="Z25" s="221"/>
      <c r="AA25" s="221"/>
      <c r="AB25" s="324" t="s">
        <v>2144</v>
      </c>
    </row>
    <row r="26" spans="1:28" ht="91.5" hidden="1" customHeight="1" x14ac:dyDescent="0.2">
      <c r="A26" s="324"/>
      <c r="B26" s="332"/>
      <c r="C26" s="402"/>
      <c r="D26" s="332"/>
      <c r="E26" s="332"/>
      <c r="F26" s="332"/>
      <c r="G26" s="52">
        <f>'01-Mapa de riesgo-UO'!I27</f>
        <v>0</v>
      </c>
      <c r="H26" s="332"/>
      <c r="I26" s="385"/>
      <c r="J26" s="332"/>
      <c r="K26" s="421"/>
      <c r="L26" s="399"/>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8" t="str">
        <f>'01-Mapa de riesgo-UO'!AL27</f>
        <v>Semestral</v>
      </c>
      <c r="Q26" s="218" t="str">
        <f>'01-Mapa de riesgo-UO'!AP27</f>
        <v>Preventivo</v>
      </c>
      <c r="R26" s="385"/>
      <c r="S26" s="399" t="s">
        <v>2155</v>
      </c>
      <c r="T26" s="399"/>
      <c r="U26" s="223">
        <f>'01-Mapa de riesgo-UO'!AW27</f>
        <v>0</v>
      </c>
      <c r="V26" s="223">
        <f>'01-Mapa de riesgo-UO'!AX27</f>
        <v>0</v>
      </c>
      <c r="W26" s="180">
        <f>IF(U26="COMPARTIR",'01-Mapa de riesgo-UO'!BA27, IF(U26=0, 0,$I$6))</f>
        <v>0</v>
      </c>
      <c r="X26" s="221" t="s">
        <v>271</v>
      </c>
      <c r="Y26" s="221" t="s">
        <v>2161</v>
      </c>
      <c r="Z26" s="221"/>
      <c r="AA26" s="221"/>
      <c r="AB26" s="324"/>
    </row>
    <row r="27" spans="1:28" ht="91.5" hidden="1" customHeight="1" x14ac:dyDescent="0.2">
      <c r="A27" s="324"/>
      <c r="B27" s="332"/>
      <c r="C27" s="402"/>
      <c r="D27" s="332"/>
      <c r="E27" s="332"/>
      <c r="F27" s="332"/>
      <c r="G27" s="52">
        <f>'01-Mapa de riesgo-UO'!I28</f>
        <v>0</v>
      </c>
      <c r="H27" s="332"/>
      <c r="I27" s="385"/>
      <c r="J27" s="332"/>
      <c r="K27" s="421"/>
      <c r="L27" s="399"/>
      <c r="M27" s="204">
        <f>IF('01-Mapa de riesgo-UO'!S28="No existen", "No existe control para el riesgo",'01-Mapa de riesgo-UO'!W28)</f>
        <v>0</v>
      </c>
      <c r="N27" s="204">
        <f>'01-Mapa de riesgo-UO'!AB28</f>
        <v>0</v>
      </c>
      <c r="O27" s="204">
        <f>'01-Mapa de riesgo-UO'!AG28</f>
        <v>0</v>
      </c>
      <c r="P27" s="218">
        <f>'01-Mapa de riesgo-UO'!AL28</f>
        <v>0</v>
      </c>
      <c r="Q27" s="218">
        <f>'01-Mapa de riesgo-UO'!AP28</f>
        <v>0</v>
      </c>
      <c r="R27" s="385"/>
      <c r="S27" s="399"/>
      <c r="T27" s="399"/>
      <c r="U27" s="223">
        <f>'01-Mapa de riesgo-UO'!AW28</f>
        <v>0</v>
      </c>
      <c r="V27" s="223">
        <f>'01-Mapa de riesgo-UO'!AX28</f>
        <v>0</v>
      </c>
      <c r="W27" s="180">
        <f>IF(U27="COMPARTIR",'01-Mapa de riesgo-UO'!BA28, IF(U27=0, 0,$I$6))</f>
        <v>0</v>
      </c>
      <c r="X27" s="221"/>
      <c r="Y27" s="221"/>
      <c r="Z27" s="221"/>
      <c r="AA27" s="221"/>
      <c r="AB27" s="324"/>
    </row>
    <row r="28" spans="1:28" ht="91.5" hidden="1" customHeight="1" x14ac:dyDescent="0.2">
      <c r="A28" s="324">
        <v>7</v>
      </c>
      <c r="B28" s="332" t="str">
        <f>'01-Mapa de riesgo-UO'!D29</f>
        <v>INVESTIGACIÓN_E_INNOVACIÓN</v>
      </c>
      <c r="C28" s="402" t="str">
        <f>+'01-Mapa de riesgo-UO'!F29</f>
        <v>NO</v>
      </c>
      <c r="D28" s="332" t="str">
        <f>'01-Mapa de riesgo-UO'!J29</f>
        <v>Estratégico</v>
      </c>
      <c r="E28" s="332" t="str">
        <f>'01-Mapa de riesgo-UO'!K29</f>
        <v>Actualización en normativa vigente para grupos de investigación</v>
      </c>
      <c r="F28" s="332"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32" t="str">
        <f>'01-Mapa de riesgo-UO'!M29</f>
        <v>Pérdida de la categoría del grupo de investigación</v>
      </c>
      <c r="I28" s="385" t="str">
        <f>'01-Mapa de riesgo-UO'!AT29</f>
        <v>MODERADO</v>
      </c>
      <c r="J28" s="332" t="str">
        <f>'01-Mapa de riesgo-UO'!AU29</f>
        <v># de grupos de investigación categorizados y registrados en MinCiencias</v>
      </c>
      <c r="K28" s="405">
        <v>13</v>
      </c>
      <c r="L28" s="399"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8" t="str">
        <f>'01-Mapa de riesgo-UO'!AL29</f>
        <v>Semestral</v>
      </c>
      <c r="Q28" s="218" t="str">
        <f>'01-Mapa de riesgo-UO'!AP29</f>
        <v>Preventivo</v>
      </c>
      <c r="R28" s="385" t="str">
        <f>'01-Mapa de riesgo-UO'!AR29</f>
        <v>ACEPTABLE</v>
      </c>
      <c r="S28" s="399" t="s">
        <v>2156</v>
      </c>
      <c r="T28" s="399"/>
      <c r="U28" s="223" t="str">
        <f>'01-Mapa de riesgo-UO'!AW29</f>
        <v>REDUCIR</v>
      </c>
      <c r="V28" s="223" t="str">
        <f>'01-Mapa de riesgo-UO'!AX29</f>
        <v>Solicitar apoyo del área de investigaciones para darle continuidad al proceso de cada grupo de investigación</v>
      </c>
      <c r="W28" s="180">
        <f>IF(U28="COMPARTIR",'01-Mapa de riesgo-UO'!BA29, IF(U28=0, 0,$I$6))</f>
        <v>0</v>
      </c>
      <c r="X28" s="221" t="s">
        <v>271</v>
      </c>
      <c r="Y28" s="221" t="s">
        <v>2162</v>
      </c>
      <c r="Z28" s="221"/>
      <c r="AA28" s="221"/>
      <c r="AB28" s="324" t="s">
        <v>2143</v>
      </c>
    </row>
    <row r="29" spans="1:28" ht="91.5" hidden="1" customHeight="1" x14ac:dyDescent="0.2">
      <c r="A29" s="324"/>
      <c r="B29" s="332"/>
      <c r="C29" s="402"/>
      <c r="D29" s="332"/>
      <c r="E29" s="332"/>
      <c r="F29" s="332"/>
      <c r="G29" s="52">
        <f>'01-Mapa de riesgo-UO'!I30</f>
        <v>0</v>
      </c>
      <c r="H29" s="332"/>
      <c r="I29" s="385"/>
      <c r="J29" s="332"/>
      <c r="K29" s="405"/>
      <c r="L29" s="399"/>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8" t="str">
        <f>'01-Mapa de riesgo-UO'!AL30</f>
        <v>Semestral</v>
      </c>
      <c r="Q29" s="218" t="str">
        <f>'01-Mapa de riesgo-UO'!AP30</f>
        <v>Preventivo</v>
      </c>
      <c r="R29" s="385"/>
      <c r="S29" s="399" t="s">
        <v>2157</v>
      </c>
      <c r="T29" s="399"/>
      <c r="U29" s="223">
        <f>'01-Mapa de riesgo-UO'!AW30</f>
        <v>0</v>
      </c>
      <c r="V29" s="223">
        <f>'01-Mapa de riesgo-UO'!AX30</f>
        <v>0</v>
      </c>
      <c r="W29" s="180">
        <f>IF(U29="COMPARTIR",'01-Mapa de riesgo-UO'!BA30, IF(U29=0, 0,$I$6))</f>
        <v>0</v>
      </c>
      <c r="X29" s="221" t="s">
        <v>271</v>
      </c>
      <c r="Y29" s="221" t="s">
        <v>2163</v>
      </c>
      <c r="Z29" s="221"/>
      <c r="AA29" s="221"/>
      <c r="AB29" s="324"/>
    </row>
    <row r="30" spans="1:28" ht="91.5" hidden="1" customHeight="1" x14ac:dyDescent="0.2">
      <c r="A30" s="324"/>
      <c r="B30" s="332"/>
      <c r="C30" s="402"/>
      <c r="D30" s="332"/>
      <c r="E30" s="332"/>
      <c r="F30" s="332"/>
      <c r="G30" s="52">
        <f>'01-Mapa de riesgo-UO'!I31</f>
        <v>0</v>
      </c>
      <c r="H30" s="332"/>
      <c r="I30" s="385"/>
      <c r="J30" s="332"/>
      <c r="K30" s="405"/>
      <c r="L30" s="399"/>
      <c r="M30" s="204">
        <f>IF('01-Mapa de riesgo-UO'!S31="No existen", "No existe control para el riesgo",'01-Mapa de riesgo-UO'!W31)</f>
        <v>0</v>
      </c>
      <c r="N30" s="204">
        <f>'01-Mapa de riesgo-UO'!AB31</f>
        <v>0</v>
      </c>
      <c r="O30" s="204">
        <f>'01-Mapa de riesgo-UO'!AG31</f>
        <v>0</v>
      </c>
      <c r="P30" s="218">
        <f>'01-Mapa de riesgo-UO'!AL31</f>
        <v>0</v>
      </c>
      <c r="Q30" s="218">
        <f>'01-Mapa de riesgo-UO'!AP31</f>
        <v>0</v>
      </c>
      <c r="R30" s="385"/>
      <c r="S30" s="399"/>
      <c r="T30" s="399"/>
      <c r="U30" s="223">
        <f>'01-Mapa de riesgo-UO'!AW31</f>
        <v>0</v>
      </c>
      <c r="V30" s="223">
        <f>'01-Mapa de riesgo-UO'!AX31</f>
        <v>0</v>
      </c>
      <c r="W30" s="180">
        <f>IF(U30="COMPARTIR",'01-Mapa de riesgo-UO'!BA31, IF(U30=0, 0,$I$6))</f>
        <v>0</v>
      </c>
      <c r="X30" s="221"/>
      <c r="Y30" s="221"/>
      <c r="Z30" s="221"/>
      <c r="AA30" s="221"/>
      <c r="AB30" s="324"/>
    </row>
    <row r="31" spans="1:28" ht="91.5" hidden="1" customHeight="1" x14ac:dyDescent="0.2">
      <c r="A31" s="324">
        <v>8</v>
      </c>
      <c r="B31" s="332" t="str">
        <f>'01-Mapa de riesgo-UO'!D32</f>
        <v>ADMINISTRACIÓN_INSTITUCIONAL</v>
      </c>
      <c r="C31" s="402" t="str">
        <f>+'01-Mapa de riesgo-UO'!F32</f>
        <v>NO</v>
      </c>
      <c r="D31" s="332" t="str">
        <f>'01-Mapa de riesgo-UO'!J32</f>
        <v>Operacional</v>
      </c>
      <c r="E31" s="332" t="str">
        <f>'01-Mapa de riesgo-UO'!K32</f>
        <v>Escasez de espacios físicos adecuados para el funcionamaiento de la Facultad de Bellas Artes y Humanidades</v>
      </c>
      <c r="F31" s="332"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32" t="str">
        <f>'01-Mapa de riesgo-UO'!M32</f>
        <v>Disminución de la calidad académica en el cumplimiento de las funciones misionales.</v>
      </c>
      <c r="I31" s="385" t="str">
        <f>'01-Mapa de riesgo-UO'!AT32</f>
        <v>MODERADO</v>
      </c>
      <c r="J31" s="332" t="str">
        <f>'01-Mapa de riesgo-UO'!AU32</f>
        <v>#adecuaciones físicas solicitadas</v>
      </c>
      <c r="K31" s="408">
        <v>0.01</v>
      </c>
      <c r="L31" s="399"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8" t="str">
        <f>'01-Mapa de riesgo-UO'!AL32</f>
        <v>Semestral</v>
      </c>
      <c r="Q31" s="218" t="str">
        <f>'01-Mapa de riesgo-UO'!AP32</f>
        <v>Detectivo</v>
      </c>
      <c r="R31" s="385" t="str">
        <f>'01-Mapa de riesgo-UO'!AR32</f>
        <v>ACEPTABLE</v>
      </c>
      <c r="S31" s="399" t="s">
        <v>2158</v>
      </c>
      <c r="T31" s="399"/>
      <c r="U31" s="223" t="str">
        <f>'01-Mapa de riesgo-UO'!AW32</f>
        <v>COMPARTIR</v>
      </c>
      <c r="V31" s="223" t="str">
        <f>'01-Mapa de riesgo-UO'!AX32</f>
        <v>Presentar necesidades ante la Oficina de Planeación</v>
      </c>
      <c r="W31" s="180" t="str">
        <f>IF(U31="COMPARTIR",'01-Mapa de riesgo-UO'!BA32, IF(U31=0, 0,$I$6))</f>
        <v>Facultad de Bellas Artes y Humanidades - Oficina de planeación</v>
      </c>
      <c r="X31" s="221" t="s">
        <v>271</v>
      </c>
      <c r="Y31" s="221" t="s">
        <v>2164</v>
      </c>
      <c r="Z31" s="221"/>
      <c r="AA31" s="221"/>
      <c r="AB31" s="324" t="s">
        <v>2143</v>
      </c>
    </row>
    <row r="32" spans="1:28" ht="91.5" hidden="1" customHeight="1" x14ac:dyDescent="0.2">
      <c r="A32" s="324"/>
      <c r="B32" s="332"/>
      <c r="C32" s="402"/>
      <c r="D32" s="332"/>
      <c r="E32" s="332"/>
      <c r="F32" s="332"/>
      <c r="G32" s="52" t="str">
        <f>'01-Mapa de riesgo-UO'!I33</f>
        <v>Algunos espacios existentes son innadecuados para el uso de la comunidad de la Facultad de Bellas Artes y Humanidades</v>
      </c>
      <c r="H32" s="332"/>
      <c r="I32" s="385"/>
      <c r="J32" s="332"/>
      <c r="K32" s="405"/>
      <c r="L32" s="399"/>
      <c r="M32" s="204">
        <f>IF('01-Mapa de riesgo-UO'!S33="No existen", "No existe control para el riesgo",'01-Mapa de riesgo-UO'!W33)</f>
        <v>0</v>
      </c>
      <c r="N32" s="204">
        <f>'01-Mapa de riesgo-UO'!AB33</f>
        <v>0</v>
      </c>
      <c r="O32" s="204">
        <f>'01-Mapa de riesgo-UO'!AG33</f>
        <v>0</v>
      </c>
      <c r="P32" s="218">
        <f>'01-Mapa de riesgo-UO'!AL33</f>
        <v>0</v>
      </c>
      <c r="Q32" s="218">
        <f>'01-Mapa de riesgo-UO'!AP33</f>
        <v>0</v>
      </c>
      <c r="R32" s="385"/>
      <c r="S32" s="399"/>
      <c r="T32" s="399"/>
      <c r="U32" s="223" t="str">
        <f>'01-Mapa de riesgo-UO'!AW33</f>
        <v>COMPARTIR</v>
      </c>
      <c r="V32" s="223" t="str">
        <f>'01-Mapa de riesgo-UO'!AX33</f>
        <v>Proyectar acciones de intervención edificio</v>
      </c>
      <c r="W32" s="180" t="str">
        <f>IF(U32="COMPARTIR",'01-Mapa de riesgo-UO'!BA33, IF(U32=0, 0,$I$6))</f>
        <v>Facultad de Bellas Artes y Humanidades - Oficina de planeación</v>
      </c>
      <c r="X32" s="221"/>
      <c r="Y32" s="221"/>
      <c r="Z32" s="221"/>
      <c r="AA32" s="221"/>
      <c r="AB32" s="324"/>
    </row>
    <row r="33" spans="1:28" ht="91.5" hidden="1" customHeight="1" x14ac:dyDescent="0.2">
      <c r="A33" s="324"/>
      <c r="B33" s="332"/>
      <c r="C33" s="402"/>
      <c r="D33" s="332"/>
      <c r="E33" s="332"/>
      <c r="F33" s="332"/>
      <c r="G33" s="52">
        <f>'01-Mapa de riesgo-UO'!I34</f>
        <v>0</v>
      </c>
      <c r="H33" s="332"/>
      <c r="I33" s="385"/>
      <c r="J33" s="332"/>
      <c r="K33" s="405"/>
      <c r="L33" s="399"/>
      <c r="M33" s="204">
        <f>IF('01-Mapa de riesgo-UO'!S34="No existen", "No existe control para el riesgo",'01-Mapa de riesgo-UO'!W34)</f>
        <v>0</v>
      </c>
      <c r="N33" s="204">
        <f>'01-Mapa de riesgo-UO'!AB34</f>
        <v>0</v>
      </c>
      <c r="O33" s="204">
        <f>'01-Mapa de riesgo-UO'!AG34</f>
        <v>0</v>
      </c>
      <c r="P33" s="218">
        <f>'01-Mapa de riesgo-UO'!AL34</f>
        <v>0</v>
      </c>
      <c r="Q33" s="218">
        <f>'01-Mapa de riesgo-UO'!AP34</f>
        <v>0</v>
      </c>
      <c r="R33" s="385"/>
      <c r="S33" s="399"/>
      <c r="T33" s="399"/>
      <c r="U33" s="223" t="str">
        <f>'01-Mapa de riesgo-UO'!AW34</f>
        <v>COMPARTIR</v>
      </c>
      <c r="V33" s="223" t="str">
        <f>'01-Mapa de riesgo-UO'!AX34</f>
        <v>Evaluar la periodicidad y establecer acciones reales, tipo seguimiento</v>
      </c>
      <c r="W33" s="180" t="str">
        <f>IF(U33="COMPARTIR",'01-Mapa de riesgo-UO'!BA34, IF(U33=0, 0,$I$6))</f>
        <v>Facultad de Bellas Artes y Humanidades - Oficina de planeación</v>
      </c>
      <c r="X33" s="221"/>
      <c r="Y33" s="221"/>
      <c r="Z33" s="221"/>
      <c r="AA33" s="221"/>
      <c r="AB33" s="324"/>
    </row>
    <row r="34" spans="1:28" ht="91.5" hidden="1" customHeight="1" x14ac:dyDescent="0.2">
      <c r="A34" s="324">
        <v>9</v>
      </c>
      <c r="B34" s="332" t="str">
        <f>'01-Mapa de riesgo-UO'!D35</f>
        <v>ADMINISTRACIÓN_INSTITUCIONAL</v>
      </c>
      <c r="C34" s="402" t="str">
        <f>+'01-Mapa de riesgo-UO'!F35</f>
        <v>NO</v>
      </c>
      <c r="D34" s="332" t="str">
        <f>'01-Mapa de riesgo-UO'!J35</f>
        <v>Operacional</v>
      </c>
      <c r="E34" s="332" t="str">
        <f>'01-Mapa de riesgo-UO'!K35</f>
        <v>Alto nivel de ruido y consumo de sustancias alucinógenas al interior de la facultad por parte de los estudiantes</v>
      </c>
      <c r="F34" s="332"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32"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332">
        <f>'01-Mapa de riesgo-UO'!AU35</f>
        <v>0</v>
      </c>
      <c r="K34" s="405"/>
      <c r="L34" s="399"/>
      <c r="M34" s="204">
        <f>IF('01-Mapa de riesgo-UO'!S35="No existen", "No existe control para el riesgo",'01-Mapa de riesgo-UO'!W35)</f>
        <v>0</v>
      </c>
      <c r="N34" s="204">
        <f>'01-Mapa de riesgo-UO'!AB35</f>
        <v>0</v>
      </c>
      <c r="O34" s="204">
        <f>'01-Mapa de riesgo-UO'!AG35</f>
        <v>0</v>
      </c>
      <c r="P34" s="218">
        <f>'01-Mapa de riesgo-UO'!AL35</f>
        <v>0</v>
      </c>
      <c r="Q34" s="218">
        <f>'01-Mapa de riesgo-UO'!AP35</f>
        <v>0</v>
      </c>
      <c r="R34" s="385" t="str">
        <f>'01-Mapa de riesgo-UO'!AR35</f>
        <v>INEXISTENTE</v>
      </c>
      <c r="S34" s="399"/>
      <c r="T34" s="399"/>
      <c r="U34" s="223">
        <f>'01-Mapa de riesgo-UO'!AW35</f>
        <v>0</v>
      </c>
      <c r="V34" s="223">
        <f>'01-Mapa de riesgo-UO'!AX35</f>
        <v>0</v>
      </c>
      <c r="W34" s="180">
        <f>IF(U34="COMPARTIR",'01-Mapa de riesgo-UO'!BA35, IF(U34=0, 0,$I$6))</f>
        <v>0</v>
      </c>
      <c r="X34" s="221"/>
      <c r="Y34" s="221"/>
      <c r="Z34" s="221"/>
      <c r="AA34" s="221"/>
      <c r="AB34" s="324"/>
    </row>
    <row r="35" spans="1:28" ht="91.5" hidden="1" customHeight="1" x14ac:dyDescent="0.2">
      <c r="A35" s="324"/>
      <c r="B35" s="332"/>
      <c r="C35" s="402"/>
      <c r="D35" s="332"/>
      <c r="E35" s="332"/>
      <c r="F35" s="332"/>
      <c r="G35" s="52">
        <f>'01-Mapa de riesgo-UO'!I36</f>
        <v>0</v>
      </c>
      <c r="H35" s="332"/>
      <c r="I35" s="385"/>
      <c r="J35" s="332"/>
      <c r="K35" s="405"/>
      <c r="L35" s="399"/>
      <c r="M35" s="204">
        <f>IF('01-Mapa de riesgo-UO'!S36="No existen", "No existe control para el riesgo",'01-Mapa de riesgo-UO'!W36)</f>
        <v>0</v>
      </c>
      <c r="N35" s="204">
        <f>'01-Mapa de riesgo-UO'!AB36</f>
        <v>0</v>
      </c>
      <c r="O35" s="204">
        <f>'01-Mapa de riesgo-UO'!AG36</f>
        <v>0</v>
      </c>
      <c r="P35" s="218">
        <f>'01-Mapa de riesgo-UO'!AL36</f>
        <v>0</v>
      </c>
      <c r="Q35" s="218">
        <f>'01-Mapa de riesgo-UO'!AP36</f>
        <v>0</v>
      </c>
      <c r="R35" s="385"/>
      <c r="S35" s="399"/>
      <c r="T35" s="399"/>
      <c r="U35" s="223">
        <f>'01-Mapa de riesgo-UO'!AW36</f>
        <v>0</v>
      </c>
      <c r="V35" s="223">
        <f>'01-Mapa de riesgo-UO'!AX36</f>
        <v>0</v>
      </c>
      <c r="W35" s="180">
        <f>IF(U35="COMPARTIR",'01-Mapa de riesgo-UO'!BA36, IF(U35=0, 0,$I$6))</f>
        <v>0</v>
      </c>
      <c r="X35" s="221"/>
      <c r="Y35" s="221"/>
      <c r="Z35" s="221"/>
      <c r="AA35" s="221"/>
      <c r="AB35" s="324"/>
    </row>
    <row r="36" spans="1:28" ht="91.5" hidden="1" customHeight="1" x14ac:dyDescent="0.2">
      <c r="A36" s="324"/>
      <c r="B36" s="332"/>
      <c r="C36" s="402"/>
      <c r="D36" s="332"/>
      <c r="E36" s="332"/>
      <c r="F36" s="332"/>
      <c r="G36" s="52">
        <f>'01-Mapa de riesgo-UO'!I37</f>
        <v>0</v>
      </c>
      <c r="H36" s="332"/>
      <c r="I36" s="385"/>
      <c r="J36" s="332"/>
      <c r="K36" s="405"/>
      <c r="L36" s="399"/>
      <c r="M36" s="204">
        <f>IF('01-Mapa de riesgo-UO'!S37="No existen", "No existe control para el riesgo",'01-Mapa de riesgo-UO'!W37)</f>
        <v>0</v>
      </c>
      <c r="N36" s="204">
        <f>'01-Mapa de riesgo-UO'!AB37</f>
        <v>0</v>
      </c>
      <c r="O36" s="204">
        <f>'01-Mapa de riesgo-UO'!AG37</f>
        <v>0</v>
      </c>
      <c r="P36" s="218">
        <f>'01-Mapa de riesgo-UO'!AL37</f>
        <v>0</v>
      </c>
      <c r="Q36" s="218">
        <f>'01-Mapa de riesgo-UO'!AP37</f>
        <v>0</v>
      </c>
      <c r="R36" s="385"/>
      <c r="S36" s="399"/>
      <c r="T36" s="399"/>
      <c r="U36" s="223">
        <f>'01-Mapa de riesgo-UO'!AW37</f>
        <v>0</v>
      </c>
      <c r="V36" s="223">
        <f>'01-Mapa de riesgo-UO'!AX37</f>
        <v>0</v>
      </c>
      <c r="W36" s="180">
        <f>IF(U36="COMPARTIR",'01-Mapa de riesgo-UO'!BA37, IF(U36=0, 0,$I$6))</f>
        <v>0</v>
      </c>
      <c r="X36" s="221"/>
      <c r="Y36" s="221"/>
      <c r="Z36" s="221"/>
      <c r="AA36" s="221"/>
      <c r="AB36" s="324"/>
    </row>
    <row r="37" spans="1:28" ht="91.5" hidden="1" customHeight="1" x14ac:dyDescent="0.2">
      <c r="A37" s="324">
        <v>10</v>
      </c>
      <c r="B37" s="332" t="str">
        <f>'01-Mapa de riesgo-UO'!D38</f>
        <v>ADMINISTRACIÓN_INSTITUCIONAL</v>
      </c>
      <c r="C37" s="402" t="str">
        <f>+'01-Mapa de riesgo-UO'!F38</f>
        <v>NO</v>
      </c>
      <c r="D37" s="332" t="str">
        <f>'01-Mapa de riesgo-UO'!J38</f>
        <v>Derechos_Humanos</v>
      </c>
      <c r="E37" s="332" t="str">
        <f>'01-Mapa de riesgo-UO'!K38</f>
        <v>Publico,psicosial, y fisico</v>
      </c>
      <c r="F37" s="332"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32" t="str">
        <f>'01-Mapa de riesgo-UO'!M38</f>
        <v xml:space="preserve">Enfermedades de origen psicosocial
Enfermedades y posibles intoxicaciones
Desersión
Afectación laboral, por dificultad en la concentración
</v>
      </c>
      <c r="I37" s="385" t="str">
        <f>'01-Mapa de riesgo-UO'!AT38</f>
        <v>GRAVE</v>
      </c>
      <c r="J37" s="332">
        <f>'01-Mapa de riesgo-UO'!AU38</f>
        <v>0</v>
      </c>
      <c r="K37" s="408"/>
      <c r="L37" s="399" t="s">
        <v>2153</v>
      </c>
      <c r="M37" s="204">
        <f>IF('01-Mapa de riesgo-UO'!S38="No existen", "No existe control para el riesgo",'01-Mapa de riesgo-UO'!W38)</f>
        <v>0</v>
      </c>
      <c r="N37" s="204">
        <f>'01-Mapa de riesgo-UO'!AB38</f>
        <v>0</v>
      </c>
      <c r="O37" s="204">
        <f>'01-Mapa de riesgo-UO'!AG38</f>
        <v>0</v>
      </c>
      <c r="P37" s="218">
        <f>'01-Mapa de riesgo-UO'!AL38</f>
        <v>0</v>
      </c>
      <c r="Q37" s="218">
        <f>'01-Mapa de riesgo-UO'!AP38</f>
        <v>0</v>
      </c>
      <c r="R37" s="385" t="str">
        <f>'01-Mapa de riesgo-UO'!AR38</f>
        <v>INEXISTENTE</v>
      </c>
      <c r="S37" s="399" t="s">
        <v>2159</v>
      </c>
      <c r="T37" s="399"/>
      <c r="U37" s="223">
        <f>'01-Mapa de riesgo-UO'!AW38</f>
        <v>0</v>
      </c>
      <c r="V37" s="223">
        <f>'01-Mapa de riesgo-UO'!AX38</f>
        <v>0</v>
      </c>
      <c r="W37" s="180">
        <f>IF(U37="COMPARTIR",'01-Mapa de riesgo-UO'!BA38, IF(U37=0, 0,$I$6))</f>
        <v>0</v>
      </c>
      <c r="X37" s="221"/>
      <c r="Y37" s="221"/>
      <c r="Z37" s="221"/>
      <c r="AA37" s="221"/>
      <c r="AB37" s="324" t="s">
        <v>2143</v>
      </c>
    </row>
    <row r="38" spans="1:28" ht="91.5" hidden="1" customHeight="1" x14ac:dyDescent="0.2">
      <c r="A38" s="324"/>
      <c r="B38" s="332"/>
      <c r="C38" s="402"/>
      <c r="D38" s="332"/>
      <c r="E38" s="332"/>
      <c r="F38" s="332"/>
      <c r="G38" s="52" t="str">
        <f>'01-Mapa de riesgo-UO'!I39</f>
        <v>Consumo de sustancias alucinógenas al interior de la facultad por parte de los estudiantes</v>
      </c>
      <c r="H38" s="332"/>
      <c r="I38" s="385"/>
      <c r="J38" s="332"/>
      <c r="K38" s="405"/>
      <c r="L38" s="399"/>
      <c r="M38" s="204">
        <f>IF('01-Mapa de riesgo-UO'!S39="No existen", "No existe control para el riesgo",'01-Mapa de riesgo-UO'!W39)</f>
        <v>0</v>
      </c>
      <c r="N38" s="204">
        <f>'01-Mapa de riesgo-UO'!AB39</f>
        <v>0</v>
      </c>
      <c r="O38" s="204">
        <f>'01-Mapa de riesgo-UO'!AG39</f>
        <v>0</v>
      </c>
      <c r="P38" s="218">
        <f>'01-Mapa de riesgo-UO'!AL39</f>
        <v>0</v>
      </c>
      <c r="Q38" s="218">
        <f>'01-Mapa de riesgo-UO'!AP39</f>
        <v>0</v>
      </c>
      <c r="R38" s="385"/>
      <c r="S38" s="399"/>
      <c r="T38" s="399"/>
      <c r="U38" s="223">
        <f>'01-Mapa de riesgo-UO'!AW39</f>
        <v>0</v>
      </c>
      <c r="V38" s="223">
        <f>'01-Mapa de riesgo-UO'!AX39</f>
        <v>0</v>
      </c>
      <c r="W38" s="180">
        <f>IF(U38="COMPARTIR",'01-Mapa de riesgo-UO'!BA39, IF(U38=0, 0,$I$6))</f>
        <v>0</v>
      </c>
      <c r="X38" s="221"/>
      <c r="Y38" s="221"/>
      <c r="Z38" s="221"/>
      <c r="AA38" s="221"/>
      <c r="AB38" s="324"/>
    </row>
    <row r="39" spans="1:28" ht="91.5" hidden="1" customHeight="1" x14ac:dyDescent="0.2">
      <c r="A39" s="324"/>
      <c r="B39" s="332"/>
      <c r="C39" s="402"/>
      <c r="D39" s="332"/>
      <c r="E39" s="332"/>
      <c r="F39" s="332"/>
      <c r="G39" s="52" t="str">
        <f>'01-Mapa de riesgo-UO'!I40</f>
        <v>Proliferación de olores de sustancias psicoactivas en la edificación de Besllas Artes</v>
      </c>
      <c r="H39" s="332"/>
      <c r="I39" s="385"/>
      <c r="J39" s="332"/>
      <c r="K39" s="405"/>
      <c r="L39" s="399"/>
      <c r="M39" s="204">
        <f>IF('01-Mapa de riesgo-UO'!S40="No existen", "No existe control para el riesgo",'01-Mapa de riesgo-UO'!W40)</f>
        <v>0</v>
      </c>
      <c r="N39" s="204">
        <f>'01-Mapa de riesgo-UO'!AB40</f>
        <v>0</v>
      </c>
      <c r="O39" s="204">
        <f>'01-Mapa de riesgo-UO'!AG40</f>
        <v>0</v>
      </c>
      <c r="P39" s="218">
        <f>'01-Mapa de riesgo-UO'!AL40</f>
        <v>0</v>
      </c>
      <c r="Q39" s="218">
        <f>'01-Mapa de riesgo-UO'!AP40</f>
        <v>0</v>
      </c>
      <c r="R39" s="385"/>
      <c r="S39" s="399"/>
      <c r="T39" s="399"/>
      <c r="U39" s="223">
        <f>'01-Mapa de riesgo-UO'!AW40</f>
        <v>0</v>
      </c>
      <c r="V39" s="223">
        <f>'01-Mapa de riesgo-UO'!AX40</f>
        <v>0</v>
      </c>
      <c r="W39" s="180">
        <f>IF(U39="COMPARTIR",'01-Mapa de riesgo-UO'!BA40, IF(U39=0, 0,$I$6))</f>
        <v>0</v>
      </c>
      <c r="X39" s="221"/>
      <c r="Y39" s="221"/>
      <c r="Z39" s="221"/>
      <c r="AA39" s="221"/>
      <c r="AB39" s="324"/>
    </row>
    <row r="40" spans="1:28" ht="91.5" hidden="1" customHeight="1" x14ac:dyDescent="0.2">
      <c r="A40" s="324">
        <v>11</v>
      </c>
      <c r="B40" s="332" t="str">
        <f>'01-Mapa de riesgo-UO'!D41</f>
        <v>DOCENCIA</v>
      </c>
      <c r="C40" s="402" t="str">
        <f>+'01-Mapa de riesgo-UO'!F41</f>
        <v>NO</v>
      </c>
      <c r="D40" s="332" t="str">
        <f>'01-Mapa de riesgo-UO'!J41</f>
        <v>Imagen</v>
      </c>
      <c r="E40" s="332" t="str">
        <f>'01-Mapa de riesgo-UO'!K41</f>
        <v>Cambios de la normatividad nacional que rige los procesos de renovación de registro calificado</v>
      </c>
      <c r="F40" s="332" t="str">
        <f>'01-Mapa de riesgo-UO'!L41</f>
        <v>Pérdida del registro calificado de uno de los programas que hacen parte de la Facultad</v>
      </c>
      <c r="G40" s="52" t="str">
        <f>'01-Mapa de riesgo-UO'!I41</f>
        <v>Falta de control y seguimiento a las fechas de vencimiento a los registros calificados</v>
      </c>
      <c r="H40" s="332" t="str">
        <f>'01-Mapa de riesgo-UO'!M41</f>
        <v>No ofrecimiento del programa académico
Pérdida de imagen Institucional</v>
      </c>
      <c r="I40" s="385" t="str">
        <f>'01-Mapa de riesgo-UO'!AT41</f>
        <v>MODERADO</v>
      </c>
      <c r="J40" s="332" t="str">
        <f>'01-Mapa de riesgo-UO'!AU41</f>
        <v>No. De programas que han perdido el registro calificado</v>
      </c>
      <c r="K40" s="405">
        <v>0</v>
      </c>
      <c r="L40" s="399"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8" t="str">
        <f>'01-Mapa de riesgo-UO'!AL41</f>
        <v>Semestral</v>
      </c>
      <c r="Q40" s="218" t="str">
        <f>'01-Mapa de riesgo-UO'!AP41</f>
        <v>Preventivo</v>
      </c>
      <c r="R40" s="385" t="str">
        <f>'01-Mapa de riesgo-UO'!AR41</f>
        <v>ACEPTABLE</v>
      </c>
      <c r="S40" s="399" t="s">
        <v>2165</v>
      </c>
      <c r="T40" s="399"/>
      <c r="U40" s="223" t="str">
        <f>'01-Mapa de riesgo-UO'!AW41</f>
        <v>REDUCIR</v>
      </c>
      <c r="V40" s="223" t="str">
        <f>'01-Mapa de riesgo-UO'!AX41</f>
        <v>Implementar un cronograma de seguimiento a nivel de facultad y de programas con la vigencia de los registros</v>
      </c>
      <c r="W40" s="180">
        <f>IF(U40="COMPARTIR",'01-Mapa de riesgo-UO'!BA41, IF(U40=0, 0,$I$6))</f>
        <v>0</v>
      </c>
      <c r="X40" s="221" t="s">
        <v>558</v>
      </c>
      <c r="Y40" s="221" t="s">
        <v>2180</v>
      </c>
      <c r="Z40" s="221" t="s">
        <v>561</v>
      </c>
      <c r="AA40" s="221" t="s">
        <v>2182</v>
      </c>
      <c r="AB40" s="324" t="s">
        <v>2144</v>
      </c>
    </row>
    <row r="41" spans="1:28" ht="91.5" hidden="1" customHeight="1" x14ac:dyDescent="0.2">
      <c r="A41" s="324"/>
      <c r="B41" s="332"/>
      <c r="C41" s="402"/>
      <c r="D41" s="332"/>
      <c r="E41" s="332"/>
      <c r="F41" s="332"/>
      <c r="G41" s="52" t="str">
        <f>'01-Mapa de riesgo-UO'!I42</f>
        <v>No renovación del registro calificado de un programa académico</v>
      </c>
      <c r="H41" s="332"/>
      <c r="I41" s="385"/>
      <c r="J41" s="332"/>
      <c r="K41" s="405"/>
      <c r="L41" s="399"/>
      <c r="M41" s="204" t="str">
        <f>IF('01-Mapa de riesgo-UO'!S42="No existen", "No existe control para el riesgo",'01-Mapa de riesgo-UO'!W42)</f>
        <v>Seguimiento en la reglamentación</v>
      </c>
      <c r="N41" s="204">
        <f>'01-Mapa de riesgo-UO'!AB42</f>
        <v>0</v>
      </c>
      <c r="O41" s="204" t="str">
        <f>'01-Mapa de riesgo-UO'!AG42</f>
        <v>Directores de Programa</v>
      </c>
      <c r="P41" s="218" t="str">
        <f>'01-Mapa de riesgo-UO'!AL42</f>
        <v>Bimestral</v>
      </c>
      <c r="Q41" s="218" t="str">
        <f>'01-Mapa de riesgo-UO'!AP42</f>
        <v>Preventivo</v>
      </c>
      <c r="R41" s="385"/>
      <c r="S41" s="399" t="s">
        <v>2166</v>
      </c>
      <c r="T41" s="399"/>
      <c r="U41" s="223" t="str">
        <f>'01-Mapa de riesgo-UO'!AW42</f>
        <v>REDUCIR</v>
      </c>
      <c r="V41" s="223" t="str">
        <f>'01-Mapa de riesgo-UO'!AX42</f>
        <v>Revisión periodica de la normatividad expedida por el Ministerio de Educación</v>
      </c>
      <c r="W41" s="180">
        <f>IF(U41="COMPARTIR",'01-Mapa de riesgo-UO'!BA42, IF(U41=0, 0,$I$6))</f>
        <v>0</v>
      </c>
      <c r="X41" s="221" t="s">
        <v>558</v>
      </c>
      <c r="Y41" s="221" t="s">
        <v>2181</v>
      </c>
      <c r="Z41" s="221" t="s">
        <v>561</v>
      </c>
      <c r="AA41" s="182" t="s">
        <v>2183</v>
      </c>
      <c r="AB41" s="324"/>
    </row>
    <row r="42" spans="1:28" ht="91.5" hidden="1" customHeight="1" x14ac:dyDescent="0.2">
      <c r="A42" s="324"/>
      <c r="B42" s="332"/>
      <c r="C42" s="402"/>
      <c r="D42" s="332"/>
      <c r="E42" s="332"/>
      <c r="F42" s="332"/>
      <c r="G42" s="52">
        <f>'01-Mapa de riesgo-UO'!I43</f>
        <v>0</v>
      </c>
      <c r="H42" s="332"/>
      <c r="I42" s="385"/>
      <c r="J42" s="332"/>
      <c r="K42" s="405"/>
      <c r="L42" s="399"/>
      <c r="M42" s="204">
        <f>IF('01-Mapa de riesgo-UO'!S43="No existen", "No existe control para el riesgo",'01-Mapa de riesgo-UO'!W43)</f>
        <v>0</v>
      </c>
      <c r="N42" s="204">
        <f>'01-Mapa de riesgo-UO'!AB43</f>
        <v>0</v>
      </c>
      <c r="O42" s="204">
        <f>'01-Mapa de riesgo-UO'!AG43</f>
        <v>0</v>
      </c>
      <c r="P42" s="218">
        <f>'01-Mapa de riesgo-UO'!AL43</f>
        <v>0</v>
      </c>
      <c r="Q42" s="218">
        <f>'01-Mapa de riesgo-UO'!AP43</f>
        <v>0</v>
      </c>
      <c r="R42" s="385"/>
      <c r="S42" s="399"/>
      <c r="T42" s="399"/>
      <c r="U42" s="223">
        <f>'01-Mapa de riesgo-UO'!AW43</f>
        <v>0</v>
      </c>
      <c r="V42" s="223">
        <f>'01-Mapa de riesgo-UO'!AX43</f>
        <v>0</v>
      </c>
      <c r="W42" s="180">
        <f>IF(U42="COMPARTIR",'01-Mapa de riesgo-UO'!BA43, IF(U42=0, 0,$I$6))</f>
        <v>0</v>
      </c>
      <c r="X42" s="221"/>
      <c r="Y42" s="221"/>
      <c r="Z42" s="221"/>
      <c r="AA42" s="221"/>
      <c r="AB42" s="324"/>
    </row>
    <row r="43" spans="1:28" ht="91.5" hidden="1" customHeight="1" x14ac:dyDescent="0.2">
      <c r="A43" s="324">
        <v>12</v>
      </c>
      <c r="B43" s="332" t="str">
        <f>'01-Mapa de riesgo-UO'!D44</f>
        <v>DOCENCIA</v>
      </c>
      <c r="C43" s="402" t="str">
        <f>+'01-Mapa de riesgo-UO'!F44</f>
        <v>NO</v>
      </c>
      <c r="D43" s="332" t="str">
        <f>'01-Mapa de riesgo-UO'!J44</f>
        <v>Estratégico</v>
      </c>
      <c r="E43" s="332" t="str">
        <f>'01-Mapa de riesgo-UO'!K44</f>
        <v>Deserción estudiantil</v>
      </c>
      <c r="F43" s="332"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32" t="str">
        <f>'01-Mapa de riesgo-UO'!M44</f>
        <v>Indicadores de la Universidad afectados
Disminución de los recursos de la Universidad</v>
      </c>
      <c r="I43" s="385" t="str">
        <f>'01-Mapa de riesgo-UO'!AT44</f>
        <v>MODERADO</v>
      </c>
      <c r="J43" s="332" t="str">
        <f>'01-Mapa de riesgo-UO'!AU44</f>
        <v>Porcentaje de estudiantes que se retiran por semestre</v>
      </c>
      <c r="K43" s="407">
        <v>5.7099999999999998E-2</v>
      </c>
      <c r="L43" s="399"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8" t="str">
        <f>'01-Mapa de riesgo-UO'!AL44</f>
        <v>Semestral</v>
      </c>
      <c r="Q43" s="218" t="str">
        <f>'01-Mapa de riesgo-UO'!AP44</f>
        <v>Detectivo</v>
      </c>
      <c r="R43" s="385" t="str">
        <f>'01-Mapa de riesgo-UO'!AR44</f>
        <v>ACEPTABLE</v>
      </c>
      <c r="S43" s="399" t="s">
        <v>2167</v>
      </c>
      <c r="T43" s="399"/>
      <c r="U43" s="223" t="str">
        <f>'01-Mapa de riesgo-UO'!AW44</f>
        <v>REDUCIR</v>
      </c>
      <c r="V43" s="22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1" t="s">
        <v>271</v>
      </c>
      <c r="Y43" s="221" t="s">
        <v>2184</v>
      </c>
      <c r="Z43" s="221" t="s">
        <v>2185</v>
      </c>
      <c r="AA43" s="221"/>
      <c r="AB43" s="324" t="s">
        <v>2143</v>
      </c>
    </row>
    <row r="44" spans="1:28" ht="91.5" hidden="1" customHeight="1" x14ac:dyDescent="0.2">
      <c r="A44" s="324"/>
      <c r="B44" s="332"/>
      <c r="C44" s="402"/>
      <c r="D44" s="332"/>
      <c r="E44" s="332"/>
      <c r="F44" s="332"/>
      <c r="G44" s="52" t="str">
        <f>'01-Mapa de riesgo-UO'!I45</f>
        <v>Los currículos de las asignaturas no permiten el buen desempeño del estudiante</v>
      </c>
      <c r="H44" s="332"/>
      <c r="I44" s="385"/>
      <c r="J44" s="332"/>
      <c r="K44" s="405"/>
      <c r="L44" s="399"/>
      <c r="M44" s="204">
        <f>IF('01-Mapa de riesgo-UO'!S45="No existen", "No existe control para el riesgo",'01-Mapa de riesgo-UO'!W45)</f>
        <v>0</v>
      </c>
      <c r="N44" s="204">
        <f>'01-Mapa de riesgo-UO'!AB45</f>
        <v>0</v>
      </c>
      <c r="O44" s="204">
        <f>'01-Mapa de riesgo-UO'!AG45</f>
        <v>0</v>
      </c>
      <c r="P44" s="218">
        <f>'01-Mapa de riesgo-UO'!AL45</f>
        <v>0</v>
      </c>
      <c r="Q44" s="218">
        <f>'01-Mapa de riesgo-UO'!AP45</f>
        <v>0</v>
      </c>
      <c r="R44" s="385"/>
      <c r="S44" s="399"/>
      <c r="T44" s="399"/>
      <c r="U44" s="223">
        <f>'01-Mapa de riesgo-UO'!AW45</f>
        <v>0</v>
      </c>
      <c r="V44" s="223">
        <f>'01-Mapa de riesgo-UO'!AX45</f>
        <v>0</v>
      </c>
      <c r="W44" s="180">
        <f>IF(U44="COMPARTIR",'01-Mapa de riesgo-UO'!BA45, IF(U44=0, 0,$I$6))</f>
        <v>0</v>
      </c>
      <c r="X44" s="221"/>
      <c r="Y44" s="221"/>
      <c r="Z44" s="221"/>
      <c r="AA44" s="221"/>
      <c r="AB44" s="324"/>
    </row>
    <row r="45" spans="1:28" ht="91.5" hidden="1" customHeight="1" x14ac:dyDescent="0.2">
      <c r="A45" s="324"/>
      <c r="B45" s="332"/>
      <c r="C45" s="402"/>
      <c r="D45" s="332"/>
      <c r="E45" s="332"/>
      <c r="F45" s="332"/>
      <c r="G45" s="52">
        <f>'01-Mapa de riesgo-UO'!I46</f>
        <v>0</v>
      </c>
      <c r="H45" s="332"/>
      <c r="I45" s="385"/>
      <c r="J45" s="332"/>
      <c r="K45" s="405"/>
      <c r="L45" s="399"/>
      <c r="M45" s="204">
        <f>IF('01-Mapa de riesgo-UO'!S46="No existen", "No existe control para el riesgo",'01-Mapa de riesgo-UO'!W46)</f>
        <v>0</v>
      </c>
      <c r="N45" s="204">
        <f>'01-Mapa de riesgo-UO'!AB46</f>
        <v>0</v>
      </c>
      <c r="O45" s="204">
        <f>'01-Mapa de riesgo-UO'!AG46</f>
        <v>0</v>
      </c>
      <c r="P45" s="218">
        <f>'01-Mapa de riesgo-UO'!AL46</f>
        <v>0</v>
      </c>
      <c r="Q45" s="218">
        <f>'01-Mapa de riesgo-UO'!AP46</f>
        <v>0</v>
      </c>
      <c r="R45" s="385"/>
      <c r="S45" s="399"/>
      <c r="T45" s="399"/>
      <c r="U45" s="223">
        <f>'01-Mapa de riesgo-UO'!AW46</f>
        <v>0</v>
      </c>
      <c r="V45" s="223">
        <f>'01-Mapa de riesgo-UO'!AX46</f>
        <v>0</v>
      </c>
      <c r="W45" s="180">
        <f>IF(U45="COMPARTIR",'01-Mapa de riesgo-UO'!BA46, IF(U45=0, 0,$I$6))</f>
        <v>0</v>
      </c>
      <c r="X45" s="221"/>
      <c r="Y45" s="221"/>
      <c r="Z45" s="221"/>
      <c r="AA45" s="221"/>
      <c r="AB45" s="324"/>
    </row>
    <row r="46" spans="1:28" ht="91.5" hidden="1" customHeight="1" x14ac:dyDescent="0.2">
      <c r="A46" s="324">
        <v>13</v>
      </c>
      <c r="B46" s="332" t="str">
        <f>'01-Mapa de riesgo-UO'!D47</f>
        <v>DOCENCIA</v>
      </c>
      <c r="C46" s="402" t="str">
        <f>+'01-Mapa de riesgo-UO'!F47</f>
        <v>NO</v>
      </c>
      <c r="D46" s="332" t="str">
        <f>'01-Mapa de riesgo-UO'!J47</f>
        <v>Cumplimiento</v>
      </c>
      <c r="E46" s="332" t="str">
        <f>'01-Mapa de riesgo-UO'!K47</f>
        <v>Normatividad vigente asociada al diligenciamiento, control y  seguimiento al plan de trabajo docente.</v>
      </c>
      <c r="F46" s="332"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32" t="str">
        <f>'01-Mapa de riesgo-UO'!M47</f>
        <v>Procesos disciplinarios y penales
Demandas a la Universidad
Aumento de peticiones, quejas y reclamos
Resultados de las asignaturas no acorde con la programación establecida</v>
      </c>
      <c r="I46" s="385" t="str">
        <f>'01-Mapa de riesgo-UO'!AT47</f>
        <v>LEVE</v>
      </c>
      <c r="J46" s="332" t="str">
        <f>'01-Mapa de riesgo-UO'!AU47</f>
        <v>Porcentaje de directores que no cumplen con el seguimientos al plan de trabajo docente</v>
      </c>
      <c r="K46" s="405">
        <v>0</v>
      </c>
      <c r="L46" s="399"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8" t="str">
        <f>'01-Mapa de riesgo-UO'!AL47</f>
        <v>Semestral</v>
      </c>
      <c r="Q46" s="218" t="str">
        <f>'01-Mapa de riesgo-UO'!AP47</f>
        <v>Preventivo</v>
      </c>
      <c r="R46" s="385" t="str">
        <f>'01-Mapa de riesgo-UO'!AR47</f>
        <v>FUERTE</v>
      </c>
      <c r="S46" s="399" t="s">
        <v>2168</v>
      </c>
      <c r="T46" s="399"/>
      <c r="U46" s="223" t="str">
        <f>'01-Mapa de riesgo-UO'!AW47</f>
        <v>ASUMIR</v>
      </c>
      <c r="V46" s="223">
        <f>'01-Mapa de riesgo-UO'!AX47</f>
        <v>0</v>
      </c>
      <c r="W46" s="180">
        <f>IF(U46="COMPARTIR",'01-Mapa de riesgo-UO'!BA47, IF(U46=0, 0,$I$6))</f>
        <v>0</v>
      </c>
      <c r="X46" s="221"/>
      <c r="Y46" s="221"/>
      <c r="Z46" s="221"/>
      <c r="AA46" s="221"/>
      <c r="AB46" s="324" t="s">
        <v>2143</v>
      </c>
    </row>
    <row r="47" spans="1:28" ht="91.5" hidden="1" customHeight="1" x14ac:dyDescent="0.2">
      <c r="A47" s="324"/>
      <c r="B47" s="332"/>
      <c r="C47" s="402"/>
      <c r="D47" s="332"/>
      <c r="E47" s="332"/>
      <c r="F47" s="332"/>
      <c r="G47" s="52">
        <f>'01-Mapa de riesgo-UO'!I48</f>
        <v>0</v>
      </c>
      <c r="H47" s="332"/>
      <c r="I47" s="385"/>
      <c r="J47" s="332"/>
      <c r="K47" s="405"/>
      <c r="L47" s="399"/>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8" t="str">
        <f>'01-Mapa de riesgo-UO'!AL48</f>
        <v>Anual</v>
      </c>
      <c r="Q47" s="218" t="str">
        <f>'01-Mapa de riesgo-UO'!AP48</f>
        <v>Preventivo</v>
      </c>
      <c r="R47" s="385"/>
      <c r="S47" s="399" t="s">
        <v>2169</v>
      </c>
      <c r="T47" s="399"/>
      <c r="U47" s="223" t="str">
        <f>'01-Mapa de riesgo-UO'!AW48</f>
        <v>ASUMIR</v>
      </c>
      <c r="V47" s="223">
        <f>'01-Mapa de riesgo-UO'!AX48</f>
        <v>0</v>
      </c>
      <c r="W47" s="180">
        <f>IF(U47="COMPARTIR",'01-Mapa de riesgo-UO'!BA48, IF(U47=0, 0,$I$6))</f>
        <v>0</v>
      </c>
      <c r="X47" s="221"/>
      <c r="Y47" s="221"/>
      <c r="Z47" s="221"/>
      <c r="AA47" s="221"/>
      <c r="AB47" s="324"/>
    </row>
    <row r="48" spans="1:28" ht="91.5" hidden="1" customHeight="1" x14ac:dyDescent="0.2">
      <c r="A48" s="324"/>
      <c r="B48" s="332"/>
      <c r="C48" s="402"/>
      <c r="D48" s="332"/>
      <c r="E48" s="332"/>
      <c r="F48" s="332"/>
      <c r="G48" s="52">
        <f>'01-Mapa de riesgo-UO'!I49</f>
        <v>0</v>
      </c>
      <c r="H48" s="332"/>
      <c r="I48" s="385"/>
      <c r="J48" s="332"/>
      <c r="K48" s="405"/>
      <c r="L48" s="399"/>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8" t="str">
        <f>'01-Mapa de riesgo-UO'!AL49</f>
        <v>Anual</v>
      </c>
      <c r="Q48" s="218" t="str">
        <f>'01-Mapa de riesgo-UO'!AP49</f>
        <v>Preventivo</v>
      </c>
      <c r="R48" s="385"/>
      <c r="S48" s="399" t="s">
        <v>2170</v>
      </c>
      <c r="T48" s="399"/>
      <c r="U48" s="223" t="str">
        <f>'01-Mapa de riesgo-UO'!AW49</f>
        <v>ASUMIR</v>
      </c>
      <c r="V48" s="223">
        <f>'01-Mapa de riesgo-UO'!AX49</f>
        <v>0</v>
      </c>
      <c r="W48" s="180">
        <f>IF(U48="COMPARTIR",'01-Mapa de riesgo-UO'!BA49, IF(U48=0, 0,$I$6))</f>
        <v>0</v>
      </c>
      <c r="X48" s="221"/>
      <c r="Y48" s="221"/>
      <c r="Z48" s="221"/>
      <c r="AA48" s="221"/>
      <c r="AB48" s="324"/>
    </row>
    <row r="49" spans="1:28" ht="91.5" hidden="1" customHeight="1" x14ac:dyDescent="0.2">
      <c r="A49" s="324">
        <v>14</v>
      </c>
      <c r="B49" s="332" t="str">
        <f>'01-Mapa de riesgo-UO'!D50</f>
        <v>INVESTIGACIÓN_E_INNOVACIÓN</v>
      </c>
      <c r="C49" s="402" t="str">
        <f>+'01-Mapa de riesgo-UO'!F50</f>
        <v>NO</v>
      </c>
      <c r="D49" s="332" t="str">
        <f>'01-Mapa de riesgo-UO'!J50</f>
        <v>Estratégico</v>
      </c>
      <c r="E49" s="332" t="str">
        <f>'01-Mapa de riesgo-UO'!K50</f>
        <v>Descenso en la categoria asignada por Colciencias de los Grupos de investigación vinculados a la Facultad.</v>
      </c>
      <c r="F49" s="332"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32"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332" t="str">
        <f>'01-Mapa de riesgo-UO'!AU50</f>
        <v>Porcentaje de grupos reconocidos y  categorizados de Colciencias</v>
      </c>
      <c r="K49" s="406">
        <v>0.9</v>
      </c>
      <c r="L49" s="399"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8" t="str">
        <f>'01-Mapa de riesgo-UO'!AL50</f>
        <v>Anual</v>
      </c>
      <c r="Q49" s="218" t="str">
        <f>'01-Mapa de riesgo-UO'!AP50</f>
        <v>Preventivo</v>
      </c>
      <c r="R49" s="385" t="str">
        <f>'01-Mapa de riesgo-UO'!AR50</f>
        <v>FUERTE</v>
      </c>
      <c r="S49" s="399" t="s">
        <v>2171</v>
      </c>
      <c r="T49" s="399"/>
      <c r="U49" s="223" t="str">
        <f>'01-Mapa de riesgo-UO'!AW50</f>
        <v>ASUMIR</v>
      </c>
      <c r="V49" s="223">
        <f>'01-Mapa de riesgo-UO'!AX50</f>
        <v>0</v>
      </c>
      <c r="W49" s="180">
        <f>IF(U49="COMPARTIR",'01-Mapa de riesgo-UO'!BA50, IF(U49=0, 0,$I$6))</f>
        <v>0</v>
      </c>
      <c r="X49" s="221"/>
      <c r="Y49" s="221"/>
      <c r="Z49" s="221"/>
      <c r="AA49" s="221"/>
      <c r="AB49" s="324" t="s">
        <v>2143</v>
      </c>
    </row>
    <row r="50" spans="1:28" ht="91.5" hidden="1" customHeight="1" x14ac:dyDescent="0.2">
      <c r="A50" s="324"/>
      <c r="B50" s="332"/>
      <c r="C50" s="402"/>
      <c r="D50" s="332"/>
      <c r="E50" s="332"/>
      <c r="F50" s="332"/>
      <c r="G50" s="52" t="str">
        <f>'01-Mapa de riesgo-UO'!I51</f>
        <v>Desactualización de la información del Grupo de Investigación en la plataforma de Colciencias  y poca vinculación de estudiantes de pregrado y posgrado</v>
      </c>
      <c r="H50" s="332"/>
      <c r="I50" s="385"/>
      <c r="J50" s="332"/>
      <c r="K50" s="405"/>
      <c r="L50" s="399"/>
      <c r="M50" s="204">
        <f>IF('01-Mapa de riesgo-UO'!S51="No existen", "No existe control para el riesgo",'01-Mapa de riesgo-UO'!W51)</f>
        <v>0</v>
      </c>
      <c r="N50" s="204">
        <f>'01-Mapa de riesgo-UO'!AB51</f>
        <v>0</v>
      </c>
      <c r="O50" s="204">
        <f>'01-Mapa de riesgo-UO'!AG51</f>
        <v>0</v>
      </c>
      <c r="P50" s="218">
        <f>'01-Mapa de riesgo-UO'!AL51</f>
        <v>0</v>
      </c>
      <c r="Q50" s="218">
        <f>'01-Mapa de riesgo-UO'!AP51</f>
        <v>0</v>
      </c>
      <c r="R50" s="385"/>
      <c r="S50" s="399"/>
      <c r="T50" s="399"/>
      <c r="U50" s="223" t="str">
        <f>'01-Mapa de riesgo-UO'!AW51</f>
        <v>ASUMIR</v>
      </c>
      <c r="V50" s="223">
        <f>'01-Mapa de riesgo-UO'!AX51</f>
        <v>0</v>
      </c>
      <c r="W50" s="180">
        <f>IF(U50="COMPARTIR",'01-Mapa de riesgo-UO'!BA51, IF(U50=0, 0,$I$6))</f>
        <v>0</v>
      </c>
      <c r="X50" s="221"/>
      <c r="Y50" s="221"/>
      <c r="Z50" s="221"/>
      <c r="AA50" s="221"/>
      <c r="AB50" s="324"/>
    </row>
    <row r="51" spans="1:28" ht="91.5" hidden="1" customHeight="1" x14ac:dyDescent="0.2">
      <c r="A51" s="324"/>
      <c r="B51" s="332"/>
      <c r="C51" s="402"/>
      <c r="D51" s="332"/>
      <c r="E51" s="332"/>
      <c r="F51" s="332"/>
      <c r="G51" s="52" t="str">
        <f>'01-Mapa de riesgo-UO'!I52</f>
        <v>Poca disponibilidad de presupuesto para el desarrollo de proyectos</v>
      </c>
      <c r="H51" s="332"/>
      <c r="I51" s="385"/>
      <c r="J51" s="332"/>
      <c r="K51" s="405"/>
      <c r="L51" s="399"/>
      <c r="M51" s="204">
        <f>IF('01-Mapa de riesgo-UO'!S52="No existen", "No existe control para el riesgo",'01-Mapa de riesgo-UO'!W52)</f>
        <v>0</v>
      </c>
      <c r="N51" s="204">
        <f>'01-Mapa de riesgo-UO'!AB52</f>
        <v>0</v>
      </c>
      <c r="O51" s="204">
        <f>'01-Mapa de riesgo-UO'!AG52</f>
        <v>0</v>
      </c>
      <c r="P51" s="218">
        <f>'01-Mapa de riesgo-UO'!AL52</f>
        <v>0</v>
      </c>
      <c r="Q51" s="218">
        <f>'01-Mapa de riesgo-UO'!AP52</f>
        <v>0</v>
      </c>
      <c r="R51" s="385"/>
      <c r="S51" s="399"/>
      <c r="T51" s="399"/>
      <c r="U51" s="223" t="str">
        <f>'01-Mapa de riesgo-UO'!AW52</f>
        <v>ASUMIR</v>
      </c>
      <c r="V51" s="223">
        <f>'01-Mapa de riesgo-UO'!AX52</f>
        <v>0</v>
      </c>
      <c r="W51" s="180">
        <f>IF(U51="COMPARTIR",'01-Mapa de riesgo-UO'!BA52, IF(U51=0, 0,$I$6))</f>
        <v>0</v>
      </c>
      <c r="X51" s="221"/>
      <c r="Y51" s="221"/>
      <c r="Z51" s="221"/>
      <c r="AA51" s="221"/>
      <c r="AB51" s="324"/>
    </row>
    <row r="52" spans="1:28" ht="91.5" hidden="1" customHeight="1" x14ac:dyDescent="0.2">
      <c r="A52" s="324">
        <v>15</v>
      </c>
      <c r="B52" s="332" t="str">
        <f>'01-Mapa de riesgo-UO'!D53</f>
        <v>INVESTIGACIÓN_E_INNOVACIÓN</v>
      </c>
      <c r="C52" s="402" t="str">
        <f>+'01-Mapa de riesgo-UO'!F53</f>
        <v>NO</v>
      </c>
      <c r="D52" s="332" t="str">
        <f>'01-Mapa de riesgo-UO'!J53</f>
        <v>Operacional</v>
      </c>
      <c r="E52" s="332" t="str">
        <f>'01-Mapa de riesgo-UO'!K53</f>
        <v>Impedimento en la prestación del servicio de laboratorios académicos y de investigación.</v>
      </c>
      <c r="F52" s="332" t="str">
        <f>'01-Mapa de riesgo-UO'!L53</f>
        <v>Daño parcial o total, en equipamientos de los laboratorios</v>
      </c>
      <c r="G52" s="52" t="str">
        <f>'01-Mapa de riesgo-UO'!I53</f>
        <v>Falta de mantenimiento de los equipos</v>
      </c>
      <c r="H52" s="332"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332" t="str">
        <f>'01-Mapa de riesgo-UO'!AU53</f>
        <v>Porcentaje de equipos de Laboratorios de la facultad con daños parciales o total en la vigencia</v>
      </c>
      <c r="K52" s="405">
        <v>0</v>
      </c>
      <c r="L52" s="399"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8" t="str">
        <f>'01-Mapa de riesgo-UO'!AL53</f>
        <v>Anual</v>
      </c>
      <c r="Q52" s="218" t="str">
        <f>'01-Mapa de riesgo-UO'!AP53</f>
        <v>Preventivo</v>
      </c>
      <c r="R52" s="385" t="str">
        <f>'01-Mapa de riesgo-UO'!AR53</f>
        <v>FUERTE</v>
      </c>
      <c r="S52" s="399" t="s">
        <v>2172</v>
      </c>
      <c r="T52" s="399"/>
      <c r="U52" s="223" t="str">
        <f>'01-Mapa de riesgo-UO'!AW53</f>
        <v>ASUMIR</v>
      </c>
      <c r="V52" s="223">
        <f>'01-Mapa de riesgo-UO'!AX53</f>
        <v>0</v>
      </c>
      <c r="W52" s="180">
        <f>IF(U52="COMPARTIR",'01-Mapa de riesgo-UO'!BA53, IF(U52=0, 0,$I$6))</f>
        <v>0</v>
      </c>
      <c r="X52" s="221"/>
      <c r="Y52" s="221"/>
      <c r="Z52" s="221"/>
      <c r="AA52" s="221"/>
      <c r="AB52" s="324" t="s">
        <v>2144</v>
      </c>
    </row>
    <row r="53" spans="1:28" ht="91.5" hidden="1" customHeight="1" x14ac:dyDescent="0.2">
      <c r="A53" s="324"/>
      <c r="B53" s="332"/>
      <c r="C53" s="402"/>
      <c r="D53" s="332"/>
      <c r="E53" s="332"/>
      <c r="F53" s="332"/>
      <c r="G53" s="52" t="str">
        <f>'01-Mapa de riesgo-UO'!I54</f>
        <v>Manejo inadecuado de los equipos o falta de uso</v>
      </c>
      <c r="H53" s="332"/>
      <c r="I53" s="385"/>
      <c r="J53" s="332"/>
      <c r="K53" s="405"/>
      <c r="L53" s="399"/>
      <c r="M53" s="204">
        <f>IF('01-Mapa de riesgo-UO'!S54="No existen", "No existe control para el riesgo",'01-Mapa de riesgo-UO'!W54)</f>
        <v>0</v>
      </c>
      <c r="N53" s="204">
        <f>'01-Mapa de riesgo-UO'!AB54</f>
        <v>0</v>
      </c>
      <c r="O53" s="204">
        <f>'01-Mapa de riesgo-UO'!AG54</f>
        <v>0</v>
      </c>
      <c r="P53" s="218">
        <f>'01-Mapa de riesgo-UO'!AL54</f>
        <v>0</v>
      </c>
      <c r="Q53" s="218">
        <f>'01-Mapa de riesgo-UO'!AP54</f>
        <v>0</v>
      </c>
      <c r="R53" s="385"/>
      <c r="S53" s="399"/>
      <c r="T53" s="399"/>
      <c r="U53" s="223" t="str">
        <f>'01-Mapa de riesgo-UO'!AW54</f>
        <v>ASUMIR</v>
      </c>
      <c r="V53" s="223">
        <f>'01-Mapa de riesgo-UO'!AX54</f>
        <v>0</v>
      </c>
      <c r="W53" s="180">
        <f>IF(U53="COMPARTIR",'01-Mapa de riesgo-UO'!BA54, IF(U53=0, 0,$I$6))</f>
        <v>0</v>
      </c>
      <c r="X53" s="221"/>
      <c r="Y53" s="221"/>
      <c r="Z53" s="221"/>
      <c r="AA53" s="221"/>
      <c r="AB53" s="324"/>
    </row>
    <row r="54" spans="1:28" ht="91.5" hidden="1" customHeight="1" x14ac:dyDescent="0.2">
      <c r="A54" s="324"/>
      <c r="B54" s="332"/>
      <c r="C54" s="402"/>
      <c r="D54" s="332"/>
      <c r="E54" s="332"/>
      <c r="F54" s="332"/>
      <c r="G54" s="52" t="str">
        <f>'01-Mapa de riesgo-UO'!I55</f>
        <v>Falta de insumos o complementos necesarios para los equipos</v>
      </c>
      <c r="H54" s="332"/>
      <c r="I54" s="385"/>
      <c r="J54" s="332"/>
      <c r="K54" s="405"/>
      <c r="L54" s="399"/>
      <c r="M54" s="204">
        <f>IF('01-Mapa de riesgo-UO'!S55="No existen", "No existe control para el riesgo",'01-Mapa de riesgo-UO'!W55)</f>
        <v>0</v>
      </c>
      <c r="N54" s="204">
        <f>'01-Mapa de riesgo-UO'!AB55</f>
        <v>0</v>
      </c>
      <c r="O54" s="204">
        <f>'01-Mapa de riesgo-UO'!AG55</f>
        <v>0</v>
      </c>
      <c r="P54" s="218">
        <f>'01-Mapa de riesgo-UO'!AL55</f>
        <v>0</v>
      </c>
      <c r="Q54" s="218">
        <f>'01-Mapa de riesgo-UO'!AP55</f>
        <v>0</v>
      </c>
      <c r="R54" s="385"/>
      <c r="S54" s="399"/>
      <c r="T54" s="399"/>
      <c r="U54" s="223" t="str">
        <f>'01-Mapa de riesgo-UO'!AW55</f>
        <v>ASUMIR</v>
      </c>
      <c r="V54" s="223">
        <f>'01-Mapa de riesgo-UO'!AX55</f>
        <v>0</v>
      </c>
      <c r="W54" s="180">
        <f>IF(U54="COMPARTIR",'01-Mapa de riesgo-UO'!BA55, IF(U54=0, 0,$I$6))</f>
        <v>0</v>
      </c>
      <c r="X54" s="221"/>
      <c r="Y54" s="221"/>
      <c r="Z54" s="221"/>
      <c r="AA54" s="221"/>
      <c r="AB54" s="324"/>
    </row>
    <row r="55" spans="1:28" ht="91.5" hidden="1" customHeight="1" x14ac:dyDescent="0.2">
      <c r="A55" s="324">
        <v>16</v>
      </c>
      <c r="B55" s="332" t="str">
        <f>'01-Mapa de riesgo-UO'!D56</f>
        <v>ADMINISTRACIÓN_INSTITUCIONAL</v>
      </c>
      <c r="C55" s="402" t="str">
        <f>+'01-Mapa de riesgo-UO'!F56</f>
        <v>NO</v>
      </c>
      <c r="D55" s="332" t="str">
        <f>'01-Mapa de riesgo-UO'!J56</f>
        <v>Financiero</v>
      </c>
      <c r="E55" s="332" t="str">
        <f>'01-Mapa de riesgo-UO'!K56</f>
        <v>Infraestructura física dispersa para los diferentes departamentos y programas de la Facultad</v>
      </c>
      <c r="F55" s="332" t="str">
        <f>'01-Mapa de riesgo-UO'!L56</f>
        <v>No se cuenta con una infraestructura física unificada que integre al personal perteneciente a la Facultad</v>
      </c>
      <c r="G55" s="52" t="str">
        <f>'01-Mapa de riesgo-UO'!I56</f>
        <v>Recursos limitados de la Institución</v>
      </c>
      <c r="H55" s="332"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332" t="str">
        <f>'01-Mapa de riesgo-UO'!AU56</f>
        <v>Edicio ó planta física propia para la Facultad de Ciencias Básicas</v>
      </c>
      <c r="K55" s="405">
        <v>0</v>
      </c>
      <c r="L55" s="399"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8" t="str">
        <f>'01-Mapa de riesgo-UO'!AL56</f>
        <v>Semestral</v>
      </c>
      <c r="Q55" s="218" t="str">
        <f>'01-Mapa de riesgo-UO'!AP56</f>
        <v>Detectivo</v>
      </c>
      <c r="R55" s="385" t="str">
        <f>'01-Mapa de riesgo-UO'!AR56</f>
        <v>ACEPTABLE</v>
      </c>
      <c r="S55" s="399" t="s">
        <v>2173</v>
      </c>
      <c r="T55" s="399"/>
      <c r="U55" s="223" t="str">
        <f>'01-Mapa de riesgo-UO'!AW56</f>
        <v>COMPARTIR</v>
      </c>
      <c r="V55" s="22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1" t="s">
        <v>271</v>
      </c>
      <c r="Y55" s="221" t="s">
        <v>2186</v>
      </c>
      <c r="Z55" s="221" t="s">
        <v>2185</v>
      </c>
      <c r="AA55" s="221"/>
      <c r="AB55" s="324" t="s">
        <v>2143</v>
      </c>
    </row>
    <row r="56" spans="1:28" ht="91.5" hidden="1" customHeight="1" x14ac:dyDescent="0.2">
      <c r="A56" s="324"/>
      <c r="B56" s="332"/>
      <c r="C56" s="402"/>
      <c r="D56" s="332"/>
      <c r="E56" s="332"/>
      <c r="F56" s="332"/>
      <c r="G56" s="52">
        <f>'01-Mapa de riesgo-UO'!I57</f>
        <v>0</v>
      </c>
      <c r="H56" s="332"/>
      <c r="I56" s="385"/>
      <c r="J56" s="332"/>
      <c r="K56" s="405"/>
      <c r="L56" s="399"/>
      <c r="M56" s="204">
        <f>IF('01-Mapa de riesgo-UO'!S57="No existen", "No existe control para el riesgo",'01-Mapa de riesgo-UO'!W57)</f>
        <v>0</v>
      </c>
      <c r="N56" s="204">
        <f>'01-Mapa de riesgo-UO'!AB57</f>
        <v>0</v>
      </c>
      <c r="O56" s="204">
        <f>'01-Mapa de riesgo-UO'!AG57</f>
        <v>0</v>
      </c>
      <c r="P56" s="218">
        <f>'01-Mapa de riesgo-UO'!AL57</f>
        <v>0</v>
      </c>
      <c r="Q56" s="218">
        <f>'01-Mapa de riesgo-UO'!AP57</f>
        <v>0</v>
      </c>
      <c r="R56" s="385"/>
      <c r="S56" s="399"/>
      <c r="T56" s="399"/>
      <c r="U56" s="223">
        <f>'01-Mapa de riesgo-UO'!AW57</f>
        <v>0</v>
      </c>
      <c r="V56" s="223">
        <f>'01-Mapa de riesgo-UO'!AX57</f>
        <v>0</v>
      </c>
      <c r="W56" s="180">
        <f>IF(U56="COMPARTIR",'01-Mapa de riesgo-UO'!BA57, IF(U56=0, 0,$I$6))</f>
        <v>0</v>
      </c>
      <c r="X56" s="221"/>
      <c r="Y56" s="221"/>
      <c r="Z56" s="221"/>
      <c r="AA56" s="221"/>
      <c r="AB56" s="324"/>
    </row>
    <row r="57" spans="1:28" ht="91.5" hidden="1" customHeight="1" x14ac:dyDescent="0.2">
      <c r="A57" s="324"/>
      <c r="B57" s="332"/>
      <c r="C57" s="402"/>
      <c r="D57" s="332"/>
      <c r="E57" s="332"/>
      <c r="F57" s="332"/>
      <c r="G57" s="52">
        <f>'01-Mapa de riesgo-UO'!I58</f>
        <v>0</v>
      </c>
      <c r="H57" s="332"/>
      <c r="I57" s="385"/>
      <c r="J57" s="332"/>
      <c r="K57" s="405"/>
      <c r="L57" s="399"/>
      <c r="M57" s="204">
        <f>IF('01-Mapa de riesgo-UO'!S58="No existen", "No existe control para el riesgo",'01-Mapa de riesgo-UO'!W58)</f>
        <v>0</v>
      </c>
      <c r="N57" s="204">
        <f>'01-Mapa de riesgo-UO'!AB58</f>
        <v>0</v>
      </c>
      <c r="O57" s="204">
        <f>'01-Mapa de riesgo-UO'!AG58</f>
        <v>0</v>
      </c>
      <c r="P57" s="218">
        <f>'01-Mapa de riesgo-UO'!AL58</f>
        <v>0</v>
      </c>
      <c r="Q57" s="218">
        <f>'01-Mapa de riesgo-UO'!AP58</f>
        <v>0</v>
      </c>
      <c r="R57" s="385"/>
      <c r="S57" s="399"/>
      <c r="T57" s="399"/>
      <c r="U57" s="223">
        <f>'01-Mapa de riesgo-UO'!AW58</f>
        <v>0</v>
      </c>
      <c r="V57" s="223">
        <f>'01-Mapa de riesgo-UO'!AX58</f>
        <v>0</v>
      </c>
      <c r="W57" s="180">
        <f>IF(U57="COMPARTIR",'01-Mapa de riesgo-UO'!BA58, IF(U57=0, 0,$I$6))</f>
        <v>0</v>
      </c>
      <c r="X57" s="221"/>
      <c r="Y57" s="221"/>
      <c r="Z57" s="221"/>
      <c r="AA57" s="221"/>
      <c r="AB57" s="324"/>
    </row>
    <row r="58" spans="1:28" ht="91.5" hidden="1" customHeight="1" x14ac:dyDescent="0.2">
      <c r="A58" s="324">
        <v>17</v>
      </c>
      <c r="B58" s="332" t="str">
        <f>'01-Mapa de riesgo-UO'!D59</f>
        <v>DOCENCIA</v>
      </c>
      <c r="C58" s="402" t="str">
        <f>+'01-Mapa de riesgo-UO'!F59</f>
        <v>NO</v>
      </c>
      <c r="D58" s="332" t="str">
        <f>'01-Mapa de riesgo-UO'!J59</f>
        <v>Cumplimiento</v>
      </c>
      <c r="E58" s="332" t="str">
        <f>'01-Mapa de riesgo-UO'!K59</f>
        <v>EJECUCIÓN INADECUADA DE LA CONTRATACIÓN</v>
      </c>
      <c r="F58" s="332"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32"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332" t="str">
        <f>'01-Mapa de riesgo-UO'!AU59</f>
        <v xml:space="preserve">(# de docentes en centro de costos diferentes / # total de docentes legalizados) * 100
(# de contratos realizados oportunamente / # total de personal administrativo contratado) * 100
</v>
      </c>
      <c r="K58" s="405">
        <v>0</v>
      </c>
      <c r="L58" s="399"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8" t="str">
        <f>'01-Mapa de riesgo-UO'!AL59</f>
        <v>Semestral</v>
      </c>
      <c r="Q58" s="218" t="str">
        <f>'01-Mapa de riesgo-UO'!AP59</f>
        <v>Detectivo</v>
      </c>
      <c r="R58" s="385" t="str">
        <f>'01-Mapa de riesgo-UO'!AR59</f>
        <v>ACEPTABLE</v>
      </c>
      <c r="S58" s="399" t="s">
        <v>2188</v>
      </c>
      <c r="T58" s="399"/>
      <c r="U58" s="223" t="str">
        <f>'01-Mapa de riesgo-UO'!AW59</f>
        <v>COMPARTIR</v>
      </c>
      <c r="V58" s="22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1" t="s">
        <v>271</v>
      </c>
      <c r="Y58" s="221" t="s">
        <v>2191</v>
      </c>
      <c r="Z58" s="221" t="s">
        <v>559</v>
      </c>
      <c r="AA58" s="221"/>
      <c r="AB58" s="324" t="s">
        <v>2143</v>
      </c>
    </row>
    <row r="59" spans="1:28" ht="91.5" hidden="1" customHeight="1" x14ac:dyDescent="0.2">
      <c r="A59" s="324"/>
      <c r="B59" s="332"/>
      <c r="C59" s="402"/>
      <c r="D59" s="332"/>
      <c r="E59" s="332"/>
      <c r="F59" s="332"/>
      <c r="G59" s="52" t="str">
        <f>'01-Mapa de riesgo-UO'!I60</f>
        <v>Afiliación ARL de docentes con riesgo mayor a 1</v>
      </c>
      <c r="H59" s="332"/>
      <c r="I59" s="385"/>
      <c r="J59" s="332"/>
      <c r="K59" s="405"/>
      <c r="L59" s="399"/>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8" t="str">
        <f>'01-Mapa de riesgo-UO'!AL60</f>
        <v>Semestral</v>
      </c>
      <c r="Q59" s="218" t="str">
        <f>'01-Mapa de riesgo-UO'!AP60</f>
        <v>Detectivo</v>
      </c>
      <c r="R59" s="385"/>
      <c r="S59" s="399" t="s">
        <v>2189</v>
      </c>
      <c r="T59" s="399"/>
      <c r="U59" s="223" t="str">
        <f>'01-Mapa de riesgo-UO'!AW60</f>
        <v>COMPARTIR</v>
      </c>
      <c r="V59" s="223" t="str">
        <f>'01-Mapa de riesgo-UO'!AX60</f>
        <v>Terminar la evaluación docentes de riesgo laboral</v>
      </c>
      <c r="W59" s="180" t="str">
        <f>IF(U59="COMPARTIR",'01-Mapa de riesgo-UO'!BA60, IF(U59=0, 0,$I$6))</f>
        <v>Seguridad y Salud en el trabajo</v>
      </c>
      <c r="X59" s="221" t="s">
        <v>271</v>
      </c>
      <c r="Y59" s="221" t="s">
        <v>2192</v>
      </c>
      <c r="Z59" s="221" t="s">
        <v>559</v>
      </c>
      <c r="AA59" s="221"/>
      <c r="AB59" s="324"/>
    </row>
    <row r="60" spans="1:28" ht="91.5" hidden="1" customHeight="1" x14ac:dyDescent="0.2">
      <c r="A60" s="324"/>
      <c r="B60" s="332"/>
      <c r="C60" s="402"/>
      <c r="D60" s="332"/>
      <c r="E60" s="332"/>
      <c r="F60" s="332"/>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32"/>
      <c r="I60" s="385"/>
      <c r="J60" s="332"/>
      <c r="K60" s="405"/>
      <c r="L60" s="399"/>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8" t="str">
        <f>'01-Mapa de riesgo-UO'!AL61</f>
        <v>Semestral</v>
      </c>
      <c r="Q60" s="218" t="str">
        <f>'01-Mapa de riesgo-UO'!AP61</f>
        <v>Detectivo</v>
      </c>
      <c r="R60" s="385"/>
      <c r="S60" s="399" t="s">
        <v>2190</v>
      </c>
      <c r="T60" s="399"/>
      <c r="U60" s="223" t="str">
        <f>'01-Mapa de riesgo-UO'!AW61</f>
        <v>COMPARTIR</v>
      </c>
      <c r="V60" s="223" t="str">
        <f>'01-Mapa de riesgo-UO'!AX61</f>
        <v xml:space="preserve">Reportar las irregularidades presentadas </v>
      </c>
      <c r="W60" s="180" t="str">
        <f>IF(U60="COMPARTIR",'01-Mapa de riesgo-UO'!BA61, IF(U60=0, 0,$I$6))</f>
        <v>Sistemas
Gestión de la contratación - Financiera</v>
      </c>
      <c r="X60" s="221"/>
      <c r="Y60" s="221"/>
      <c r="Z60" s="221"/>
      <c r="AA60" s="221"/>
      <c r="AB60" s="324"/>
    </row>
    <row r="61" spans="1:28" ht="91.5" hidden="1" customHeight="1" x14ac:dyDescent="0.2">
      <c r="A61" s="324">
        <v>18</v>
      </c>
      <c r="B61" s="332" t="str">
        <f>'01-Mapa de riesgo-UO'!D62</f>
        <v>ADMINISTRACIÓN_INSTITUCIONAL</v>
      </c>
      <c r="C61" s="402" t="str">
        <f>+'01-Mapa de riesgo-UO'!F62</f>
        <v>NO</v>
      </c>
      <c r="D61" s="332" t="str">
        <f>'01-Mapa de riesgo-UO'!J62</f>
        <v>Operacional</v>
      </c>
      <c r="E61" s="332" t="str">
        <f>'01-Mapa de riesgo-UO'!K62</f>
        <v>INSUFICIENCIA DE EQUIPOS E INFRAESTRUCTURA PARA SUPLIR LA DEMANDA DE ESTUDIANTES EN LA PRESTACIÓN DEL SERVICIO</v>
      </c>
      <c r="F61" s="332"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32"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332" t="str">
        <f>'01-Mapa de riesgo-UO'!AU62</f>
        <v xml:space="preserve">(# de espacios y equipos entregados / # de espacios y equipos proyectados para la vigencia) * 100 </v>
      </c>
      <c r="K61" s="405"/>
      <c r="L61" s="399"/>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8" t="str">
        <f>'01-Mapa de riesgo-UO'!AL62</f>
        <v>Semestral</v>
      </c>
      <c r="Q61" s="218" t="str">
        <f>'01-Mapa de riesgo-UO'!AP62</f>
        <v>Preventivo</v>
      </c>
      <c r="R61" s="385" t="str">
        <f>'01-Mapa de riesgo-UO'!AR62</f>
        <v>ACEPTABLE</v>
      </c>
      <c r="S61" s="399"/>
      <c r="T61" s="399"/>
      <c r="U61" s="223" t="str">
        <f>'01-Mapa de riesgo-UO'!AW62</f>
        <v>TRANSFERIR</v>
      </c>
      <c r="V61" s="223" t="str">
        <f>'01-Mapa de riesgo-UO'!AX62</f>
        <v>Informar a VAF cuando se presenten difucultades con respecto a disponibilidad de espacios</v>
      </c>
      <c r="W61" s="180">
        <f>IF(U61="COMPARTIR",'01-Mapa de riesgo-UO'!BA62, IF(U61=0, 0,$I$6))</f>
        <v>0</v>
      </c>
      <c r="X61" s="221" t="s">
        <v>271</v>
      </c>
      <c r="Y61" s="221" t="s">
        <v>2193</v>
      </c>
      <c r="Z61" s="221" t="s">
        <v>559</v>
      </c>
      <c r="AA61" s="221"/>
      <c r="AB61" s="324" t="s">
        <v>2144</v>
      </c>
    </row>
    <row r="62" spans="1:28" ht="91.5" hidden="1" customHeight="1" x14ac:dyDescent="0.2">
      <c r="A62" s="324"/>
      <c r="B62" s="332"/>
      <c r="C62" s="402"/>
      <c r="D62" s="332"/>
      <c r="E62" s="332"/>
      <c r="F62" s="332"/>
      <c r="G62" s="52" t="str">
        <f>'01-Mapa de riesgo-UO'!I63</f>
        <v xml:space="preserve"> No se ha alcanzado el punto de equilibrio en la población estudiantil para la financiación de la prestación de servicios</v>
      </c>
      <c r="H62" s="332"/>
      <c r="I62" s="385"/>
      <c r="J62" s="332"/>
      <c r="K62" s="405"/>
      <c r="L62" s="399"/>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8" t="str">
        <f>'01-Mapa de riesgo-UO'!AL63</f>
        <v>Semestral</v>
      </c>
      <c r="Q62" s="218" t="str">
        <f>'01-Mapa de riesgo-UO'!AP63</f>
        <v>Detectivo</v>
      </c>
      <c r="R62" s="385"/>
      <c r="S62" s="399"/>
      <c r="T62" s="399"/>
      <c r="U62" s="223" t="str">
        <f>'01-Mapa de riesgo-UO'!AW63</f>
        <v>COMPARTIR</v>
      </c>
      <c r="V62" s="223" t="str">
        <f>'01-Mapa de riesgo-UO'!AX63</f>
        <v>Apoyar a las diferentes dependencias de la UTP en la consecución de recursos para dotación de equipos</v>
      </c>
      <c r="W62" s="180" t="str">
        <f>IF(U62="COMPARTIR",'01-Mapa de riesgo-UO'!BA63, IF(U62=0, 0,$I$6))</f>
        <v>Planeación - Rectoria - VAF</v>
      </c>
      <c r="X62" s="221" t="s">
        <v>271</v>
      </c>
      <c r="Y62" s="221" t="s">
        <v>2194</v>
      </c>
      <c r="Z62" s="221" t="s">
        <v>559</v>
      </c>
      <c r="AA62" s="221"/>
      <c r="AB62" s="324"/>
    </row>
    <row r="63" spans="1:28" ht="91.5" hidden="1" customHeight="1" x14ac:dyDescent="0.2">
      <c r="A63" s="324"/>
      <c r="B63" s="332"/>
      <c r="C63" s="402"/>
      <c r="D63" s="332"/>
      <c r="E63" s="332"/>
      <c r="F63" s="332"/>
      <c r="G63" s="52">
        <f>'01-Mapa de riesgo-UO'!I64</f>
        <v>0</v>
      </c>
      <c r="H63" s="332"/>
      <c r="I63" s="385"/>
      <c r="J63" s="332"/>
      <c r="K63" s="405"/>
      <c r="L63" s="399"/>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8" t="str">
        <f>'01-Mapa de riesgo-UO'!AL64</f>
        <v>No definida</v>
      </c>
      <c r="Q63" s="218" t="str">
        <f>'01-Mapa de riesgo-UO'!AP64</f>
        <v>Preventivo</v>
      </c>
      <c r="R63" s="385"/>
      <c r="S63" s="399"/>
      <c r="T63" s="399"/>
      <c r="U63" s="223" t="str">
        <f>'01-Mapa de riesgo-UO'!AW64</f>
        <v>COMPARTIR</v>
      </c>
      <c r="V63" s="223" t="str">
        <f>'01-Mapa de riesgo-UO'!AX64</f>
        <v>Hacer seguimiento al mantenimiento y la compra de los equipos solicitados por el aplicativo</v>
      </c>
      <c r="W63" s="180" t="str">
        <f>IF(U63="COMPARTIR",'01-Mapa de riesgo-UO'!BA64, IF(U63=0, 0,$I$6))</f>
        <v>CRIE</v>
      </c>
      <c r="X63" s="221" t="s">
        <v>271</v>
      </c>
      <c r="Y63" s="221" t="s">
        <v>2195</v>
      </c>
      <c r="Z63" s="221" t="s">
        <v>559</v>
      </c>
      <c r="AA63" s="221"/>
      <c r="AB63" s="324"/>
    </row>
    <row r="64" spans="1:28" ht="91.5" hidden="1" customHeight="1" x14ac:dyDescent="0.2">
      <c r="A64" s="324">
        <v>19</v>
      </c>
      <c r="B64" s="332" t="str">
        <f>'01-Mapa de riesgo-UO'!D65</f>
        <v>ADMINISTRACIÓN_INSTITUCIONAL</v>
      </c>
      <c r="C64" s="402" t="str">
        <f>+'01-Mapa de riesgo-UO'!F65</f>
        <v>NO</v>
      </c>
      <c r="D64" s="332" t="str">
        <f>'01-Mapa de riesgo-UO'!J65</f>
        <v>Estratégico</v>
      </c>
      <c r="E64" s="332" t="str">
        <f>'01-Mapa de riesgo-UO'!K65</f>
        <v>DESERCIÓN ACADEMICA</v>
      </c>
      <c r="F64" s="332" t="str">
        <f>'01-Mapa de riesgo-UO'!L65</f>
        <v>Deserción academica en los programas de la FCAA</v>
      </c>
      <c r="G64" s="52" t="str">
        <f>'01-Mapa de riesgo-UO'!I65</f>
        <v>Problemas socio-economicos</v>
      </c>
      <c r="H64" s="332" t="str">
        <f>'01-Mapa de riesgo-UO'!M65</f>
        <v>Mala imagen de los programas
Desmotivación de parte de otros estudiantes
Afectación de los ingresos en los presupuestos proyectados</v>
      </c>
      <c r="I64" s="385" t="str">
        <f>'01-Mapa de riesgo-UO'!AT65</f>
        <v>LEVE</v>
      </c>
      <c r="J64" s="332" t="str">
        <f>'01-Mapa de riesgo-UO'!AU65</f>
        <v>Indicador de deserción de la Vicerectoria de Bienestar Universitario</v>
      </c>
      <c r="K64" s="406"/>
      <c r="L64" s="399"/>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8" t="str">
        <f>'01-Mapa de riesgo-UO'!AL65</f>
        <v>Semestral</v>
      </c>
      <c r="Q64" s="218" t="str">
        <f>'01-Mapa de riesgo-UO'!AP65</f>
        <v>Detectivo</v>
      </c>
      <c r="R64" s="385" t="str">
        <f>'01-Mapa de riesgo-UO'!AR65</f>
        <v>ACEPTABLE</v>
      </c>
      <c r="S64" s="399"/>
      <c r="T64" s="399"/>
      <c r="U64" s="223" t="str">
        <f>'01-Mapa de riesgo-UO'!AW65</f>
        <v>ASUMIR</v>
      </c>
      <c r="V64" s="223">
        <f>'01-Mapa de riesgo-UO'!AX65</f>
        <v>0</v>
      </c>
      <c r="W64" s="180">
        <f>IF(U64="COMPARTIR",'01-Mapa de riesgo-UO'!BA65, IF(U64=0, 0,$I$6))</f>
        <v>0</v>
      </c>
      <c r="X64" s="221"/>
      <c r="Y64" s="221"/>
      <c r="Z64" s="221"/>
      <c r="AA64" s="221"/>
      <c r="AB64" s="324" t="s">
        <v>2143</v>
      </c>
    </row>
    <row r="65" spans="1:28" ht="91.5" hidden="1" customHeight="1" x14ac:dyDescent="0.2">
      <c r="A65" s="324"/>
      <c r="B65" s="332"/>
      <c r="C65" s="402"/>
      <c r="D65" s="332"/>
      <c r="E65" s="332"/>
      <c r="F65" s="332"/>
      <c r="G65" s="52" t="str">
        <f>'01-Mapa de riesgo-UO'!I66</f>
        <v>El estudiante no se sintió interesado por el programa en el cual se matriculó y vienen mal preparados de conocimientos básicos para afrontar la vida universitaria</v>
      </c>
      <c r="H65" s="332"/>
      <c r="I65" s="385"/>
      <c r="J65" s="332"/>
      <c r="K65" s="405"/>
      <c r="L65" s="399"/>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8" t="str">
        <f>'01-Mapa de riesgo-UO'!AL66</f>
        <v>Semestral</v>
      </c>
      <c r="Q65" s="218" t="str">
        <f>'01-Mapa de riesgo-UO'!AP66</f>
        <v>Detectivo</v>
      </c>
      <c r="R65" s="385"/>
      <c r="S65" s="399"/>
      <c r="T65" s="399"/>
      <c r="U65" s="223" t="str">
        <f>'01-Mapa de riesgo-UO'!AW66</f>
        <v>ASUMIR</v>
      </c>
      <c r="V65" s="223">
        <f>'01-Mapa de riesgo-UO'!AX66</f>
        <v>0</v>
      </c>
      <c r="W65" s="180">
        <f>IF(U65="COMPARTIR",'01-Mapa de riesgo-UO'!BA66, IF(U65=0, 0,$I$6))</f>
        <v>0</v>
      </c>
      <c r="X65" s="221"/>
      <c r="Y65" s="221"/>
      <c r="Z65" s="221"/>
      <c r="AA65" s="221"/>
      <c r="AB65" s="324"/>
    </row>
    <row r="66" spans="1:28" ht="91.5" hidden="1" customHeight="1" x14ac:dyDescent="0.2">
      <c r="A66" s="324"/>
      <c r="B66" s="332"/>
      <c r="C66" s="402"/>
      <c r="D66" s="332"/>
      <c r="E66" s="332"/>
      <c r="F66" s="332"/>
      <c r="G66" s="52" t="str">
        <f>'01-Mapa de riesgo-UO'!I67</f>
        <v>El estudiante perdió interés por el enfoque que se le dio al programa</v>
      </c>
      <c r="H66" s="332"/>
      <c r="I66" s="385"/>
      <c r="J66" s="332"/>
      <c r="K66" s="405"/>
      <c r="L66" s="399"/>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8" t="str">
        <f>'01-Mapa de riesgo-UO'!AL67</f>
        <v>Semestral</v>
      </c>
      <c r="Q66" s="218" t="str">
        <f>'01-Mapa de riesgo-UO'!AP67</f>
        <v>Detectivo</v>
      </c>
      <c r="R66" s="385"/>
      <c r="S66" s="399"/>
      <c r="T66" s="399"/>
      <c r="U66" s="223" t="str">
        <f>'01-Mapa de riesgo-UO'!AW67</f>
        <v>ASUMIR</v>
      </c>
      <c r="V66" s="223">
        <f>'01-Mapa de riesgo-UO'!AX67</f>
        <v>0</v>
      </c>
      <c r="W66" s="180">
        <f>IF(U66="COMPARTIR",'01-Mapa de riesgo-UO'!BA67, IF(U66=0, 0,$I$6))</f>
        <v>0</v>
      </c>
      <c r="X66" s="221"/>
      <c r="Y66" s="221"/>
      <c r="Z66" s="221"/>
      <c r="AA66" s="221"/>
      <c r="AB66" s="324"/>
    </row>
    <row r="67" spans="1:28" ht="91.5" customHeight="1" x14ac:dyDescent="0.2">
      <c r="A67" s="324">
        <v>20</v>
      </c>
      <c r="B67" s="332" t="str">
        <f>'01-Mapa de riesgo-UO'!D68</f>
        <v>EXTENSIÓN_PROYECCIÓN_SOCIAL</v>
      </c>
      <c r="C67" s="402" t="str">
        <f>+'01-Mapa de riesgo-UO'!F68</f>
        <v>NO</v>
      </c>
      <c r="D67" s="332" t="str">
        <f>'01-Mapa de riesgo-UO'!J68</f>
        <v>Financiero</v>
      </c>
      <c r="E67" s="332" t="str">
        <f>'01-Mapa de riesgo-UO'!K68</f>
        <v>FALTA DE RECURSOS EN FONDO DE FACULTAD</v>
      </c>
      <c r="F67" s="332"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32" t="str">
        <f>'01-Mapa de riesgo-UO'!M68</f>
        <v xml:space="preserve">No se pueden realizar algunos proyectos
No se pueden apalancar algunas iniciativas en la FCAA 
No dejan excedentes los proyectos de extensión realizados </v>
      </c>
      <c r="I67" s="385" t="str">
        <f>'01-Mapa de riesgo-UO'!AT68</f>
        <v>MODERADO</v>
      </c>
      <c r="J67" s="332" t="str">
        <f>'01-Mapa de riesgo-UO'!AU68</f>
        <v>Cantidad de actividades de extensión realizadas que generan ingresos</v>
      </c>
      <c r="K67" s="405"/>
      <c r="L67" s="399"/>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8" t="str">
        <f>'01-Mapa de riesgo-UO'!AL68</f>
        <v>Semestral</v>
      </c>
      <c r="Q67" s="218" t="str">
        <f>'01-Mapa de riesgo-UO'!AP68</f>
        <v>Detectivo</v>
      </c>
      <c r="R67" s="385" t="str">
        <f>'01-Mapa de riesgo-UO'!AR68</f>
        <v>ACEPTABLE</v>
      </c>
      <c r="S67" s="399"/>
      <c r="T67" s="399"/>
      <c r="U67" s="223" t="str">
        <f>'01-Mapa de riesgo-UO'!AW68</f>
        <v>COMPARTIR</v>
      </c>
      <c r="V67" s="22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1" t="s">
        <v>271</v>
      </c>
      <c r="Y67" s="221" t="s">
        <v>2196</v>
      </c>
      <c r="Z67" s="221" t="s">
        <v>559</v>
      </c>
      <c r="AA67" s="221"/>
      <c r="AB67" s="324" t="s">
        <v>2144</v>
      </c>
    </row>
    <row r="68" spans="1:28" ht="91.5" hidden="1" customHeight="1" x14ac:dyDescent="0.2">
      <c r="A68" s="324"/>
      <c r="B68" s="332"/>
      <c r="C68" s="402"/>
      <c r="D68" s="332"/>
      <c r="E68" s="332"/>
      <c r="F68" s="332"/>
      <c r="G68" s="52" t="str">
        <f>'01-Mapa de riesgo-UO'!I69</f>
        <v>Falta de divulgación de la FCAA y los servicios de extensión que ofrece al medio</v>
      </c>
      <c r="H68" s="332"/>
      <c r="I68" s="385"/>
      <c r="J68" s="332"/>
      <c r="K68" s="405"/>
      <c r="L68" s="399"/>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8" t="str">
        <f>'01-Mapa de riesgo-UO'!AL69</f>
        <v>Semestral</v>
      </c>
      <c r="Q68" s="218" t="str">
        <f>'01-Mapa de riesgo-UO'!AP69</f>
        <v>Detectivo</v>
      </c>
      <c r="R68" s="385"/>
      <c r="S68" s="399"/>
      <c r="T68" s="399"/>
      <c r="U68" s="223" t="str">
        <f>'01-Mapa de riesgo-UO'!AW69</f>
        <v>COMPARTIR</v>
      </c>
      <c r="V68" s="22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1" t="s">
        <v>271</v>
      </c>
      <c r="Y68" s="221" t="s">
        <v>2197</v>
      </c>
      <c r="Z68" s="221" t="s">
        <v>559</v>
      </c>
      <c r="AA68" s="221"/>
      <c r="AB68" s="324"/>
    </row>
    <row r="69" spans="1:28" ht="91.5" hidden="1" customHeight="1" x14ac:dyDescent="0.2">
      <c r="A69" s="324"/>
      <c r="B69" s="332"/>
      <c r="C69" s="402"/>
      <c r="D69" s="332"/>
      <c r="E69" s="332"/>
      <c r="F69" s="332"/>
      <c r="G69" s="52" t="str">
        <f>'01-Mapa de riesgo-UO'!I70</f>
        <v xml:space="preserve">No contamos con laboratorios acreditados para prestar servicios de laboratorios
</v>
      </c>
      <c r="H69" s="332"/>
      <c r="I69" s="385"/>
      <c r="J69" s="332"/>
      <c r="K69" s="405"/>
      <c r="L69" s="399"/>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8" t="str">
        <f>'01-Mapa de riesgo-UO'!AL70</f>
        <v>Semestral</v>
      </c>
      <c r="Q69" s="218" t="str">
        <f>'01-Mapa de riesgo-UO'!AP70</f>
        <v>Detectivo</v>
      </c>
      <c r="R69" s="385"/>
      <c r="S69" s="399"/>
      <c r="T69" s="399"/>
      <c r="U69" s="223" t="str">
        <f>'01-Mapa de riesgo-UO'!AW70</f>
        <v>COMPARTIR</v>
      </c>
      <c r="V69" s="223" t="str">
        <f>'01-Mapa de riesgo-UO'!AX70</f>
        <v>Seguimiento a la ejecución del presupuesto de los proyectos de extensión</v>
      </c>
      <c r="W69" s="180" t="str">
        <f>IF(U69="COMPARTIR",'01-Mapa de riesgo-UO'!BA70, IF(U69=0, 0,$I$6))</f>
        <v xml:space="preserve">Financiera / Planeación /VIIE /VAF </v>
      </c>
      <c r="X69" s="221" t="s">
        <v>271</v>
      </c>
      <c r="Y69" s="221" t="s">
        <v>2198</v>
      </c>
      <c r="Z69" s="221" t="s">
        <v>559</v>
      </c>
      <c r="AA69" s="221"/>
      <c r="AB69" s="324"/>
    </row>
    <row r="70" spans="1:28" ht="91.5" hidden="1" customHeight="1" x14ac:dyDescent="0.2">
      <c r="A70" s="324">
        <v>21</v>
      </c>
      <c r="B70" s="332" t="str">
        <f>'01-Mapa de riesgo-UO'!D71</f>
        <v>ADMINISTRACIÓN_INSTITUCIONAL</v>
      </c>
      <c r="C70" s="402" t="str">
        <f>+'01-Mapa de riesgo-UO'!F71</f>
        <v>NO</v>
      </c>
      <c r="D70" s="332" t="str">
        <f>'01-Mapa de riesgo-UO'!J71</f>
        <v>Operacional</v>
      </c>
      <c r="E70" s="332" t="str">
        <f>'01-Mapa de riesgo-UO'!K71</f>
        <v>INSEGURIDAD JURIDICA EN CIERTOS PROCEDIMIENTOS Y DEMORAS EN REVISIÓN DE CONVENIOS</v>
      </c>
      <c r="F70" s="332"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32"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332" t="str">
        <f>'01-Mapa de riesgo-UO'!AU71</f>
        <v>Número de casos en los cuales se realizó un procedimiento inadecuado por desconocimiento juridico</v>
      </c>
      <c r="K70" s="405"/>
      <c r="L70" s="399"/>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8" t="str">
        <f>'01-Mapa de riesgo-UO'!AL71</f>
        <v>Trimestral</v>
      </c>
      <c r="Q70" s="218" t="str">
        <f>'01-Mapa de riesgo-UO'!AP71</f>
        <v>Preventivo</v>
      </c>
      <c r="R70" s="385" t="str">
        <f>'01-Mapa de riesgo-UO'!AR71</f>
        <v>ACEPTABLE</v>
      </c>
      <c r="S70" s="399"/>
      <c r="T70" s="399"/>
      <c r="U70" s="223" t="str">
        <f>'01-Mapa de riesgo-UO'!AW71</f>
        <v>COMPARTIR</v>
      </c>
      <c r="V70" s="223" t="str">
        <f>'01-Mapa de riesgo-UO'!AX71</f>
        <v>Informar a los asesores juridicos para una solución viable</v>
      </c>
      <c r="W70" s="180" t="str">
        <f>IF(U70="COMPARTIR",'01-Mapa de riesgo-UO'!BA71, IF(U70=0, 0,$I$6))</f>
        <v>secretaria general o juridica</v>
      </c>
      <c r="X70" s="221" t="s">
        <v>271</v>
      </c>
      <c r="Y70" s="221" t="s">
        <v>2199</v>
      </c>
      <c r="Z70" s="221" t="s">
        <v>559</v>
      </c>
      <c r="AA70" s="221"/>
      <c r="AB70" s="324" t="s">
        <v>2144</v>
      </c>
    </row>
    <row r="71" spans="1:28" ht="91.5" hidden="1" customHeight="1" x14ac:dyDescent="0.2">
      <c r="A71" s="324"/>
      <c r="B71" s="332"/>
      <c r="C71" s="402"/>
      <c r="D71" s="332"/>
      <c r="E71" s="332"/>
      <c r="F71" s="332"/>
      <c r="G71" s="52" t="str">
        <f>'01-Mapa de riesgo-UO'!I72</f>
        <v xml:space="preserve">CONTRATACIÓN </v>
      </c>
      <c r="H71" s="332"/>
      <c r="I71" s="385"/>
      <c r="J71" s="332"/>
      <c r="K71" s="405"/>
      <c r="L71" s="399"/>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8" t="str">
        <f>'01-Mapa de riesgo-UO'!AL72</f>
        <v>Trimestral</v>
      </c>
      <c r="Q71" s="218" t="str">
        <f>'01-Mapa de riesgo-UO'!AP72</f>
        <v>Preventivo</v>
      </c>
      <c r="R71" s="385"/>
      <c r="S71" s="399"/>
      <c r="T71" s="399"/>
      <c r="U71" s="223" t="str">
        <f>'01-Mapa de riesgo-UO'!AW72</f>
        <v>COMPARTIR</v>
      </c>
      <c r="V71" s="223" t="str">
        <f>'01-Mapa de riesgo-UO'!AX72</f>
        <v>Informar a los asesores juridicos para una solución viable</v>
      </c>
      <c r="W71" s="180" t="str">
        <f>IF(U71="COMPARTIR",'01-Mapa de riesgo-UO'!BA72, IF(U71=0, 0,$I$6))</f>
        <v>secretaria general o juridica</v>
      </c>
      <c r="X71" s="221" t="s">
        <v>271</v>
      </c>
      <c r="Y71" s="221" t="s">
        <v>2200</v>
      </c>
      <c r="Z71" s="221" t="s">
        <v>559</v>
      </c>
      <c r="AA71" s="221"/>
      <c r="AB71" s="324"/>
    </row>
    <row r="72" spans="1:28" ht="91.5" hidden="1" customHeight="1" x14ac:dyDescent="0.2">
      <c r="A72" s="324"/>
      <c r="B72" s="332"/>
      <c r="C72" s="402"/>
      <c r="D72" s="332"/>
      <c r="E72" s="332"/>
      <c r="F72" s="332"/>
      <c r="G72" s="52">
        <f>'01-Mapa de riesgo-UO'!I73</f>
        <v>0</v>
      </c>
      <c r="H72" s="332"/>
      <c r="I72" s="385"/>
      <c r="J72" s="332"/>
      <c r="K72" s="405"/>
      <c r="L72" s="399"/>
      <c r="M72" s="204">
        <f>IF('01-Mapa de riesgo-UO'!S73="No existen", "No existe control para el riesgo",'01-Mapa de riesgo-UO'!W73)</f>
        <v>0</v>
      </c>
      <c r="N72" s="204">
        <f>'01-Mapa de riesgo-UO'!AB73</f>
        <v>0</v>
      </c>
      <c r="O72" s="204">
        <f>'01-Mapa de riesgo-UO'!AG73</f>
        <v>0</v>
      </c>
      <c r="P72" s="218">
        <f>'01-Mapa de riesgo-UO'!AL73</f>
        <v>0</v>
      </c>
      <c r="Q72" s="218">
        <f>'01-Mapa de riesgo-UO'!AP73</f>
        <v>0</v>
      </c>
      <c r="R72" s="385"/>
      <c r="S72" s="399"/>
      <c r="T72" s="399"/>
      <c r="U72" s="223">
        <f>'01-Mapa de riesgo-UO'!AW73</f>
        <v>0</v>
      </c>
      <c r="V72" s="223">
        <f>'01-Mapa de riesgo-UO'!AX73</f>
        <v>0</v>
      </c>
      <c r="W72" s="180">
        <f>IF(U72="COMPARTIR",'01-Mapa de riesgo-UO'!BA73, IF(U72=0, 0,$I$6))</f>
        <v>0</v>
      </c>
      <c r="X72" s="221"/>
      <c r="Y72" s="221"/>
      <c r="Z72" s="221"/>
      <c r="AA72" s="221"/>
      <c r="AB72" s="324"/>
    </row>
    <row r="73" spans="1:28" ht="91.5" hidden="1" customHeight="1" x14ac:dyDescent="0.2">
      <c r="A73" s="324">
        <v>22</v>
      </c>
      <c r="B73" s="332" t="str">
        <f>'01-Mapa de riesgo-UO'!D74</f>
        <v>ADMINISTRACIÓN_INSTITUCIONAL</v>
      </c>
      <c r="C73" s="402" t="str">
        <f>+'01-Mapa de riesgo-UO'!F74</f>
        <v>NO</v>
      </c>
      <c r="D73" s="332" t="str">
        <f>'01-Mapa de riesgo-UO'!J74</f>
        <v>Estratégico</v>
      </c>
      <c r="E73" s="332" t="str">
        <f>'01-Mapa de riesgo-UO'!K74</f>
        <v>PÉRDIDA DE LOS ACTIVOS DE INFORMACIÓN</v>
      </c>
      <c r="F73" s="332"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32" t="str">
        <f>'01-Mapa de riesgo-UO'!M74</f>
        <v>Reprocesos
Pérdida de registros y seguimientos realizados
Incumplimientos por falta de información
Falta de información para la toma de desiciones</v>
      </c>
      <c r="I73" s="385" t="str">
        <f>'01-Mapa de riesgo-UO'!AT74</f>
        <v>MODERADO</v>
      </c>
      <c r="J73" s="332" t="str">
        <f>'01-Mapa de riesgo-UO'!AU74</f>
        <v xml:space="preserve"># de veces en que se presentaron problemas por pérdida de información en equipo de cómputo </v>
      </c>
      <c r="K73" s="405"/>
      <c r="L73" s="399"/>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8" t="str">
        <f>'01-Mapa de riesgo-UO'!AL74</f>
        <v>Trimestral</v>
      </c>
      <c r="Q73" s="218" t="str">
        <f>'01-Mapa de riesgo-UO'!AP74</f>
        <v>Preventivo</v>
      </c>
      <c r="R73" s="385" t="str">
        <f>'01-Mapa de riesgo-UO'!AR74</f>
        <v>ACEPTABLE</v>
      </c>
      <c r="S73" s="399"/>
      <c r="T73" s="399"/>
      <c r="U73" s="223" t="str">
        <f>'01-Mapa de riesgo-UO'!AW74</f>
        <v>REDUCIR</v>
      </c>
      <c r="V73" s="223" t="str">
        <f>'01-Mapa de riesgo-UO'!AX74</f>
        <v>Hacer oportunamente copias de seguridad</v>
      </c>
      <c r="W73" s="180">
        <f>IF(U73="COMPARTIR",'01-Mapa de riesgo-UO'!BA74, IF(U73=0, 0,$I$6))</f>
        <v>0</v>
      </c>
      <c r="X73" s="221" t="s">
        <v>271</v>
      </c>
      <c r="Y73" s="221" t="s">
        <v>2201</v>
      </c>
      <c r="Z73" s="221" t="s">
        <v>559</v>
      </c>
      <c r="AA73" s="221"/>
      <c r="AB73" s="324" t="s">
        <v>2144</v>
      </c>
    </row>
    <row r="74" spans="1:28" ht="91.5" hidden="1" customHeight="1" x14ac:dyDescent="0.2">
      <c r="A74" s="324"/>
      <c r="B74" s="332"/>
      <c r="C74" s="402"/>
      <c r="D74" s="332"/>
      <c r="E74" s="332"/>
      <c r="F74" s="332"/>
      <c r="G74" s="52" t="str">
        <f>'01-Mapa de riesgo-UO'!I75</f>
        <v>Daños en equipos de cómputo de la UTP</v>
      </c>
      <c r="H74" s="332"/>
      <c r="I74" s="385"/>
      <c r="J74" s="332"/>
      <c r="K74" s="405"/>
      <c r="L74" s="399"/>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8" t="str">
        <f>'01-Mapa de riesgo-UO'!AL75</f>
        <v>No definida</v>
      </c>
      <c r="Q74" s="218" t="str">
        <f>'01-Mapa de riesgo-UO'!AP75</f>
        <v>Preventivo</v>
      </c>
      <c r="R74" s="385"/>
      <c r="S74" s="399"/>
      <c r="T74" s="399"/>
      <c r="U74" s="223" t="str">
        <f>'01-Mapa de riesgo-UO'!AW75</f>
        <v>COMPARTIR</v>
      </c>
      <c r="V74" s="223" t="str">
        <f>'01-Mapa de riesgo-UO'!AX75</f>
        <v>Solicitar a sistemas actualización y revisión de los equipos de computo a nivel de sistema</v>
      </c>
      <c r="W74" s="180" t="str">
        <f>IF(U74="COMPARTIR",'01-Mapa de riesgo-UO'!BA75, IF(U74=0, 0,$I$6))</f>
        <v>Sistemas</v>
      </c>
      <c r="X74" s="221" t="s">
        <v>271</v>
      </c>
      <c r="Y74" s="221" t="s">
        <v>2202</v>
      </c>
      <c r="Z74" s="221" t="s">
        <v>559</v>
      </c>
      <c r="AA74" s="221"/>
      <c r="AB74" s="324"/>
    </row>
    <row r="75" spans="1:28" ht="91.5" hidden="1" customHeight="1" x14ac:dyDescent="0.2">
      <c r="A75" s="324"/>
      <c r="B75" s="332"/>
      <c r="C75" s="402"/>
      <c r="D75" s="332"/>
      <c r="E75" s="332"/>
      <c r="F75" s="332"/>
      <c r="G75" s="52" t="str">
        <f>'01-Mapa de riesgo-UO'!I76</f>
        <v>Falta de acceso a la información por el no funcionamiento de los aplicativos de la UTP</v>
      </c>
      <c r="H75" s="332"/>
      <c r="I75" s="385"/>
      <c r="J75" s="332"/>
      <c r="K75" s="405"/>
      <c r="L75" s="399"/>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8" t="str">
        <f>'01-Mapa de riesgo-UO'!AL76</f>
        <v>No definida</v>
      </c>
      <c r="Q75" s="218" t="str">
        <f>'01-Mapa de riesgo-UO'!AP76</f>
        <v>Preventivo</v>
      </c>
      <c r="R75" s="385"/>
      <c r="S75" s="399"/>
      <c r="T75" s="399"/>
      <c r="U75" s="223" t="str">
        <f>'01-Mapa de riesgo-UO'!AW76</f>
        <v>COMPARTIR</v>
      </c>
      <c r="V75" s="223" t="str">
        <f>'01-Mapa de riesgo-UO'!AX76</f>
        <v>Reportar la caída de los aplicativos</v>
      </c>
      <c r="W75" s="180" t="str">
        <f>IF(U75="COMPARTIR",'01-Mapa de riesgo-UO'!BA76, IF(U75=0, 0,$I$6))</f>
        <v>Sistemas</v>
      </c>
      <c r="X75" s="221" t="s">
        <v>271</v>
      </c>
      <c r="Y75" s="221" t="s">
        <v>2203</v>
      </c>
      <c r="Z75" s="221" t="s">
        <v>559</v>
      </c>
      <c r="AA75" s="221"/>
      <c r="AB75" s="324"/>
    </row>
    <row r="76" spans="1:28" ht="91.5" hidden="1" customHeight="1" x14ac:dyDescent="0.2">
      <c r="A76" s="324">
        <v>23</v>
      </c>
      <c r="B76" s="332" t="str">
        <f>'01-Mapa de riesgo-UO'!D77</f>
        <v>ADMINISTRACIÓN_INSTITUCIONAL</v>
      </c>
      <c r="C76" s="402" t="str">
        <f>+'01-Mapa de riesgo-UO'!F77</f>
        <v>NO</v>
      </c>
      <c r="D76" s="332" t="str">
        <f>'01-Mapa de riesgo-UO'!J77</f>
        <v>Estratégico</v>
      </c>
      <c r="E76" s="332" t="str">
        <f>'01-Mapa de riesgo-UO'!K77</f>
        <v>FALTA DE CAPACITACIÓN A NUEVOS FUNCIONAROS</v>
      </c>
      <c r="F76" s="332" t="str">
        <f>'01-Mapa de riesgo-UO'!L77</f>
        <v>Los funcionarios que se vinculan a la UTP, no reciben una capacitación basada en el manual de funciones</v>
      </c>
      <c r="G76" s="52" t="str">
        <f>'01-Mapa de riesgo-UO'!I77</f>
        <v>Falta de divulgación del nuevo personal que ingresa a cada dependencia</v>
      </c>
      <c r="H76" s="332" t="str">
        <f>'01-Mapa de riesgo-UO'!M77</f>
        <v>Reprocesos
Demoras en la realización de las funciones por desconocimiento</v>
      </c>
      <c r="I76" s="385" t="str">
        <f>'01-Mapa de riesgo-UO'!AT77</f>
        <v>MODERADO</v>
      </c>
      <c r="J76" s="332" t="str">
        <f>'01-Mapa de riesgo-UO'!AU77</f>
        <v>Personal nuevo sin capacitación</v>
      </c>
      <c r="K76" s="405"/>
      <c r="L76" s="399"/>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8" t="str">
        <f>'01-Mapa de riesgo-UO'!AL77</f>
        <v>No definida</v>
      </c>
      <c r="Q76" s="218" t="str">
        <f>'01-Mapa de riesgo-UO'!AP77</f>
        <v>Preventivo</v>
      </c>
      <c r="R76" s="385" t="str">
        <f>'01-Mapa de riesgo-UO'!AR77</f>
        <v>ACEPTABLE</v>
      </c>
      <c r="S76" s="399"/>
      <c r="T76" s="399"/>
      <c r="U76" s="223" t="str">
        <f>'01-Mapa de riesgo-UO'!AW77</f>
        <v>COMPARTIR</v>
      </c>
      <c r="V76" s="22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1" t="s">
        <v>271</v>
      </c>
      <c r="Y76" s="221" t="s">
        <v>2204</v>
      </c>
      <c r="Z76" s="221" t="s">
        <v>559</v>
      </c>
      <c r="AA76" s="221"/>
      <c r="AB76" s="324" t="s">
        <v>2144</v>
      </c>
    </row>
    <row r="77" spans="1:28" ht="91.5" hidden="1" customHeight="1" x14ac:dyDescent="0.2">
      <c r="A77" s="324"/>
      <c r="B77" s="332"/>
      <c r="C77" s="402"/>
      <c r="D77" s="332"/>
      <c r="E77" s="332"/>
      <c r="F77" s="332"/>
      <c r="G77" s="52" t="str">
        <f>'01-Mapa de riesgo-UO'!I78</f>
        <v>No hay un procedimiento definido para inducción del personal administrativo y docente</v>
      </c>
      <c r="H77" s="332"/>
      <c r="I77" s="385"/>
      <c r="J77" s="332"/>
      <c r="K77" s="405"/>
      <c r="L77" s="399"/>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8" t="str">
        <f>'01-Mapa de riesgo-UO'!AL78</f>
        <v>No definida</v>
      </c>
      <c r="Q77" s="218" t="str">
        <f>'01-Mapa de riesgo-UO'!AP78</f>
        <v>Preventivo</v>
      </c>
      <c r="R77" s="385"/>
      <c r="S77" s="399"/>
      <c r="T77" s="399"/>
      <c r="U77" s="223" t="str">
        <f>'01-Mapa de riesgo-UO'!AW78</f>
        <v>COMPARTIR</v>
      </c>
      <c r="V77" s="223" t="str">
        <f>'01-Mapa de riesgo-UO'!AX78</f>
        <v>Informar a Gestión del Talento Humano cuando ingrese un nuevo funcionario, para que nos puedan recomendar personas para capacitarlo</v>
      </c>
      <c r="W77" s="180" t="str">
        <f>IF(U77="COMPARTIR",'01-Mapa de riesgo-UO'!BA78, IF(U77=0, 0,$I$6))</f>
        <v>Gestión del Talento Humano</v>
      </c>
      <c r="X77" s="221" t="s">
        <v>271</v>
      </c>
      <c r="Y77" s="221" t="s">
        <v>2205</v>
      </c>
      <c r="Z77" s="221" t="s">
        <v>559</v>
      </c>
      <c r="AA77" s="221"/>
      <c r="AB77" s="324"/>
    </row>
    <row r="78" spans="1:28" ht="91.5" hidden="1" customHeight="1" x14ac:dyDescent="0.2">
      <c r="A78" s="324"/>
      <c r="B78" s="332"/>
      <c r="C78" s="402"/>
      <c r="D78" s="332"/>
      <c r="E78" s="332"/>
      <c r="F78" s="332"/>
      <c r="G78" s="52">
        <f>'01-Mapa de riesgo-UO'!I79</f>
        <v>0</v>
      </c>
      <c r="H78" s="332"/>
      <c r="I78" s="385"/>
      <c r="J78" s="332"/>
      <c r="K78" s="405"/>
      <c r="L78" s="399"/>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8" t="str">
        <f>'01-Mapa de riesgo-UO'!AL79</f>
        <v>No definida</v>
      </c>
      <c r="Q78" s="218" t="str">
        <f>'01-Mapa de riesgo-UO'!AP79</f>
        <v>Preventivo</v>
      </c>
      <c r="R78" s="385"/>
      <c r="S78" s="399"/>
      <c r="T78" s="399"/>
      <c r="U78" s="223" t="str">
        <f>'01-Mapa de riesgo-UO'!AW79</f>
        <v>COMPARTIR</v>
      </c>
      <c r="V78" s="223" t="str">
        <f>'01-Mapa de riesgo-UO'!AX79</f>
        <v>Informar a Gestión del Talento Humano cuando ingrese un nuevo funcionario, para que nos puedan compartir el manual de funciones</v>
      </c>
      <c r="W78" s="180" t="str">
        <f>IF(U78="COMPARTIR",'01-Mapa de riesgo-UO'!BA79, IF(U78=0, 0,$I$6))</f>
        <v>Gestión del Talento Humano</v>
      </c>
      <c r="X78" s="221" t="s">
        <v>271</v>
      </c>
      <c r="Y78" s="221" t="s">
        <v>2206</v>
      </c>
      <c r="Z78" s="221" t="s">
        <v>559</v>
      </c>
      <c r="AA78" s="221"/>
      <c r="AB78" s="324"/>
    </row>
    <row r="79" spans="1:28" ht="91.5" hidden="1" customHeight="1" x14ac:dyDescent="0.2">
      <c r="A79" s="324">
        <v>24</v>
      </c>
      <c r="B79" s="332" t="str">
        <f>'01-Mapa de riesgo-UO'!D80</f>
        <v>ADMINISTRACIÓN_INSTITUCIONAL</v>
      </c>
      <c r="C79" s="402" t="str">
        <f>+'01-Mapa de riesgo-UO'!F80</f>
        <v>NO</v>
      </c>
      <c r="D79" s="332" t="str">
        <f>'01-Mapa de riesgo-UO'!J80</f>
        <v>Tecnología</v>
      </c>
      <c r="E79" s="332" t="str">
        <f>'01-Mapa de riesgo-UO'!K80</f>
        <v>FALTA DE RED PARA EL FUNCIONAMIENTO ADECUADO DE LOS PROCESOS ADMINISTRATIVOS Y EDUCATIVOS DE LA FCAA</v>
      </c>
      <c r="F79" s="332"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32" t="str">
        <f>'01-Mapa de riesgo-UO'!M80</f>
        <v>Reprocesos , desplazamientos a lugares que si cuenten con Red</v>
      </c>
      <c r="I79" s="385" t="str">
        <f>'01-Mapa de riesgo-UO'!AT80</f>
        <v>MODERADO</v>
      </c>
      <c r="J79" s="332" t="str">
        <f>'01-Mapa de riesgo-UO'!AU80</f>
        <v># de veces en que se presentaron problemas caida o mal recepción de la red de la Universidad</v>
      </c>
      <c r="K79" s="408"/>
      <c r="L79" s="399"/>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8" t="str">
        <f>'01-Mapa de riesgo-UO'!AL80</f>
        <v>Trimestral</v>
      </c>
      <c r="Q79" s="218" t="str">
        <f>'01-Mapa de riesgo-UO'!AP80</f>
        <v>Preventivo</v>
      </c>
      <c r="R79" s="385" t="str">
        <f>'01-Mapa de riesgo-UO'!AR80</f>
        <v>ACEPTABLE</v>
      </c>
      <c r="S79" s="399"/>
      <c r="T79" s="399"/>
      <c r="U79" s="223" t="str">
        <f>'01-Mapa de riesgo-UO'!AW80</f>
        <v>COMPARTIR</v>
      </c>
      <c r="V79" s="22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1" t="s">
        <v>271</v>
      </c>
      <c r="Y79" s="221" t="s">
        <v>2207</v>
      </c>
      <c r="Z79" s="221" t="s">
        <v>559</v>
      </c>
      <c r="AA79" s="221"/>
      <c r="AB79" s="324" t="s">
        <v>2143</v>
      </c>
    </row>
    <row r="80" spans="1:28" ht="91.5" hidden="1" customHeight="1" x14ac:dyDescent="0.2">
      <c r="A80" s="324"/>
      <c r="B80" s="332"/>
      <c r="C80" s="402"/>
      <c r="D80" s="332"/>
      <c r="E80" s="332"/>
      <c r="F80" s="332"/>
      <c r="G80" s="52">
        <f>'01-Mapa de riesgo-UO'!I81</f>
        <v>0</v>
      </c>
      <c r="H80" s="332"/>
      <c r="I80" s="385"/>
      <c r="J80" s="332"/>
      <c r="K80" s="405"/>
      <c r="L80" s="399"/>
      <c r="M80" s="204">
        <f>IF('01-Mapa de riesgo-UO'!S81="No existen", "No existe control para el riesgo",'01-Mapa de riesgo-UO'!W81)</f>
        <v>0</v>
      </c>
      <c r="N80" s="204">
        <f>'01-Mapa de riesgo-UO'!AB81</f>
        <v>0</v>
      </c>
      <c r="O80" s="204">
        <f>'01-Mapa de riesgo-UO'!AG81</f>
        <v>0</v>
      </c>
      <c r="P80" s="218">
        <f>'01-Mapa de riesgo-UO'!AL81</f>
        <v>0</v>
      </c>
      <c r="Q80" s="218">
        <f>'01-Mapa de riesgo-UO'!AP81</f>
        <v>0</v>
      </c>
      <c r="R80" s="385"/>
      <c r="S80" s="399"/>
      <c r="T80" s="399"/>
      <c r="U80" s="223">
        <f>'01-Mapa de riesgo-UO'!AW81</f>
        <v>0</v>
      </c>
      <c r="V80" s="223">
        <f>'01-Mapa de riesgo-UO'!AX81</f>
        <v>0</v>
      </c>
      <c r="W80" s="180">
        <f>IF(U80="COMPARTIR",'01-Mapa de riesgo-UO'!BA81, IF(U80=0, 0,$I$6))</f>
        <v>0</v>
      </c>
      <c r="X80" s="221"/>
      <c r="Y80" s="221"/>
      <c r="Z80" s="221"/>
      <c r="AA80" s="221"/>
      <c r="AB80" s="324"/>
    </row>
    <row r="81" spans="1:28" ht="91.5" hidden="1" customHeight="1" x14ac:dyDescent="0.2">
      <c r="A81" s="324"/>
      <c r="B81" s="332"/>
      <c r="C81" s="402"/>
      <c r="D81" s="332"/>
      <c r="E81" s="332"/>
      <c r="F81" s="332"/>
      <c r="G81" s="52">
        <f>'01-Mapa de riesgo-UO'!I82</f>
        <v>0</v>
      </c>
      <c r="H81" s="332"/>
      <c r="I81" s="385"/>
      <c r="J81" s="332"/>
      <c r="K81" s="405"/>
      <c r="L81" s="399"/>
      <c r="M81" s="204">
        <f>IF('01-Mapa de riesgo-UO'!S82="No existen", "No existe control para el riesgo",'01-Mapa de riesgo-UO'!W82)</f>
        <v>0</v>
      </c>
      <c r="N81" s="204">
        <f>'01-Mapa de riesgo-UO'!AB82</f>
        <v>0</v>
      </c>
      <c r="O81" s="204">
        <f>'01-Mapa de riesgo-UO'!AG82</f>
        <v>0</v>
      </c>
      <c r="P81" s="218">
        <f>'01-Mapa de riesgo-UO'!AL82</f>
        <v>0</v>
      </c>
      <c r="Q81" s="218">
        <f>'01-Mapa de riesgo-UO'!AP82</f>
        <v>0</v>
      </c>
      <c r="R81" s="385"/>
      <c r="S81" s="399"/>
      <c r="T81" s="399"/>
      <c r="U81" s="223">
        <f>'01-Mapa de riesgo-UO'!AW82</f>
        <v>0</v>
      </c>
      <c r="V81" s="223">
        <f>'01-Mapa de riesgo-UO'!AX82</f>
        <v>0</v>
      </c>
      <c r="W81" s="180">
        <f>IF(U81="COMPARTIR",'01-Mapa de riesgo-UO'!BA82, IF(U81=0, 0,$I$6))</f>
        <v>0</v>
      </c>
      <c r="X81" s="221"/>
      <c r="Y81" s="221"/>
      <c r="Z81" s="221"/>
      <c r="AA81" s="221"/>
      <c r="AB81" s="324"/>
    </row>
    <row r="82" spans="1:28" ht="91.5" hidden="1" customHeight="1" x14ac:dyDescent="0.2">
      <c r="A82" s="324">
        <v>25</v>
      </c>
      <c r="B82" s="332" t="str">
        <f>'01-Mapa de riesgo-UO'!D83</f>
        <v>DOCENCIA</v>
      </c>
      <c r="C82" s="402" t="str">
        <f>+'01-Mapa de riesgo-UO'!F83</f>
        <v>NO</v>
      </c>
      <c r="D82" s="332" t="str">
        <f>'01-Mapa de riesgo-UO'!J83</f>
        <v>Estratégico</v>
      </c>
      <c r="E82" s="332" t="str">
        <f>'01-Mapa de riesgo-UO'!K83</f>
        <v>Perdida del Registro Calificado de los programas académicos de la Facultad.</v>
      </c>
      <c r="F82" s="332"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32"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332" t="str">
        <f>'01-Mapa de riesgo-UO'!AU83</f>
        <v>(# de programas académicos con renovación de registro calificado/total de programas académicos con registro calificado)*100</v>
      </c>
      <c r="K82" s="408">
        <v>1</v>
      </c>
      <c r="L82" s="399"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8" t="str">
        <f>'01-Mapa de riesgo-UO'!AL83</f>
        <v>Bimestral</v>
      </c>
      <c r="Q82" s="218" t="str">
        <f>'01-Mapa de riesgo-UO'!AP83</f>
        <v>Preventivo</v>
      </c>
      <c r="R82" s="385" t="str">
        <f>'01-Mapa de riesgo-UO'!AR83</f>
        <v>FUERTE</v>
      </c>
      <c r="S82" s="399" t="s">
        <v>2211</v>
      </c>
      <c r="T82" s="399"/>
      <c r="U82" s="223" t="str">
        <f>'01-Mapa de riesgo-UO'!AW83</f>
        <v>ASUMIR</v>
      </c>
      <c r="V82" s="223">
        <f>'01-Mapa de riesgo-UO'!AX83</f>
        <v>0</v>
      </c>
      <c r="W82" s="180">
        <f>IF(U82="COMPARTIR",'01-Mapa de riesgo-UO'!BA83, IF(U82=0, 0,$I$6))</f>
        <v>0</v>
      </c>
      <c r="X82" s="221"/>
      <c r="Y82" s="221"/>
      <c r="Z82" s="221"/>
      <c r="AA82" s="221"/>
      <c r="AB82" s="324" t="s">
        <v>2144</v>
      </c>
    </row>
    <row r="83" spans="1:28" ht="91.5" hidden="1" customHeight="1" x14ac:dyDescent="0.2">
      <c r="A83" s="324"/>
      <c r="B83" s="332"/>
      <c r="C83" s="402"/>
      <c r="D83" s="332"/>
      <c r="E83" s="332"/>
      <c r="F83" s="332"/>
      <c r="G83" s="52" t="str">
        <f>'01-Mapa de riesgo-UO'!I84</f>
        <v xml:space="preserve">Demora en el proceso del informe de Registro Calificado y la solicitud ante el MEN por parte de los programas académicos. </v>
      </c>
      <c r="H83" s="332"/>
      <c r="I83" s="385"/>
      <c r="J83" s="332"/>
      <c r="K83" s="405"/>
      <c r="L83" s="399"/>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8" t="str">
        <f>'01-Mapa de riesgo-UO'!AL84</f>
        <v>Mensual</v>
      </c>
      <c r="Q83" s="218" t="str">
        <f>'01-Mapa de riesgo-UO'!AP84</f>
        <v>Preventivo</v>
      </c>
      <c r="R83" s="385"/>
      <c r="S83" s="399" t="s">
        <v>2212</v>
      </c>
      <c r="T83" s="399"/>
      <c r="U83" s="223" t="str">
        <f>'01-Mapa de riesgo-UO'!AW84</f>
        <v>ASUMIR</v>
      </c>
      <c r="V83" s="223">
        <f>'01-Mapa de riesgo-UO'!AX84</f>
        <v>0</v>
      </c>
      <c r="W83" s="180">
        <f>IF(U83="COMPARTIR",'01-Mapa de riesgo-UO'!BA84, IF(U83=0, 0,$I$6))</f>
        <v>0</v>
      </c>
      <c r="X83" s="221"/>
      <c r="Y83" s="221"/>
      <c r="Z83" s="221"/>
      <c r="AA83" s="221"/>
      <c r="AB83" s="324"/>
    </row>
    <row r="84" spans="1:28" ht="91.5" hidden="1" customHeight="1" x14ac:dyDescent="0.2">
      <c r="A84" s="324"/>
      <c r="B84" s="332"/>
      <c r="C84" s="402"/>
      <c r="D84" s="332"/>
      <c r="E84" s="332"/>
      <c r="F84" s="332"/>
      <c r="G84" s="52">
        <f>'01-Mapa de riesgo-UO'!I85</f>
        <v>0</v>
      </c>
      <c r="H84" s="332"/>
      <c r="I84" s="385"/>
      <c r="J84" s="332"/>
      <c r="K84" s="405"/>
      <c r="L84" s="399"/>
      <c r="M84" s="204">
        <f>IF('01-Mapa de riesgo-UO'!S85="No existen", "No existe control para el riesgo",'01-Mapa de riesgo-UO'!W85)</f>
        <v>0</v>
      </c>
      <c r="N84" s="204">
        <f>'01-Mapa de riesgo-UO'!AB85</f>
        <v>0</v>
      </c>
      <c r="O84" s="204">
        <f>'01-Mapa de riesgo-UO'!AG85</f>
        <v>0</v>
      </c>
      <c r="P84" s="218">
        <f>'01-Mapa de riesgo-UO'!AL85</f>
        <v>0</v>
      </c>
      <c r="Q84" s="218">
        <f>'01-Mapa de riesgo-UO'!AP85</f>
        <v>0</v>
      </c>
      <c r="R84" s="385"/>
      <c r="S84" s="399"/>
      <c r="T84" s="399"/>
      <c r="U84" s="223" t="str">
        <f>'01-Mapa de riesgo-UO'!AW85</f>
        <v>ASUMIR</v>
      </c>
      <c r="V84" s="223">
        <f>'01-Mapa de riesgo-UO'!AX85</f>
        <v>0</v>
      </c>
      <c r="W84" s="180">
        <f>IF(U84="COMPARTIR",'01-Mapa de riesgo-UO'!BA85, IF(U84=0, 0,$I$6))</f>
        <v>0</v>
      </c>
      <c r="X84" s="221"/>
      <c r="Y84" s="221"/>
      <c r="Z84" s="221"/>
      <c r="AA84" s="221"/>
      <c r="AB84" s="324"/>
    </row>
    <row r="85" spans="1:28" ht="91.5" hidden="1" customHeight="1" x14ac:dyDescent="0.2">
      <c r="A85" s="324">
        <v>26</v>
      </c>
      <c r="B85" s="332" t="str">
        <f>'01-Mapa de riesgo-UO'!D86</f>
        <v>DOCENCIA</v>
      </c>
      <c r="C85" s="402" t="str">
        <f>+'01-Mapa de riesgo-UO'!F86</f>
        <v>NO</v>
      </c>
      <c r="D85" s="332" t="str">
        <f>'01-Mapa de riesgo-UO'!J86</f>
        <v>Estratégico</v>
      </c>
      <c r="E85" s="332" t="str">
        <f>'01-Mapa de riesgo-UO'!K86</f>
        <v>Perdida de la Acreditación en Alta Calidad de los programas académicos de la Facultad</v>
      </c>
      <c r="F85" s="332"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32"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332" t="str">
        <f>'01-Mapa de riesgo-UO'!AU86</f>
        <v>(# de programas académicos con renovación de acreditación de alta calidad/total de programas académicos acreditados)*100</v>
      </c>
      <c r="K85" s="408">
        <v>1</v>
      </c>
      <c r="L85" s="399"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8" t="str">
        <f>'01-Mapa de riesgo-UO'!AL86</f>
        <v>Bimestral</v>
      </c>
      <c r="Q85" s="218" t="str">
        <f>'01-Mapa de riesgo-UO'!AP86</f>
        <v>Preventivo</v>
      </c>
      <c r="R85" s="385" t="str">
        <f>'01-Mapa de riesgo-UO'!AR86</f>
        <v>FUERTE</v>
      </c>
      <c r="S85" s="399" t="s">
        <v>2213</v>
      </c>
      <c r="T85" s="399"/>
      <c r="U85" s="223" t="str">
        <f>'01-Mapa de riesgo-UO'!AW86</f>
        <v>ASUMIR</v>
      </c>
      <c r="V85" s="223">
        <f>'01-Mapa de riesgo-UO'!AX86</f>
        <v>0</v>
      </c>
      <c r="W85" s="180">
        <f>IF(U85="COMPARTIR",'01-Mapa de riesgo-UO'!BA86, IF(U85=0, 0,$I$6))</f>
        <v>0</v>
      </c>
      <c r="X85" s="221"/>
      <c r="Y85" s="221"/>
      <c r="Z85" s="221"/>
      <c r="AA85" s="221"/>
      <c r="AB85" s="324" t="s">
        <v>2143</v>
      </c>
    </row>
    <row r="86" spans="1:28" ht="91.5" hidden="1" customHeight="1" x14ac:dyDescent="0.2">
      <c r="A86" s="324"/>
      <c r="B86" s="332"/>
      <c r="C86" s="402"/>
      <c r="D86" s="332"/>
      <c r="E86" s="332"/>
      <c r="F86" s="332"/>
      <c r="G86" s="52" t="str">
        <f>'01-Mapa de riesgo-UO'!I87</f>
        <v xml:space="preserve">Demora en el proceso del informe de autoevaluación con fines de acreditación o reacreditación de Alta Calidad  por parte de los programas académicos. </v>
      </c>
      <c r="H86" s="332"/>
      <c r="I86" s="385"/>
      <c r="J86" s="332"/>
      <c r="K86" s="405"/>
      <c r="L86" s="399"/>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8" t="str">
        <f>'01-Mapa de riesgo-UO'!AL87</f>
        <v>Mensual</v>
      </c>
      <c r="Q86" s="218" t="str">
        <f>'01-Mapa de riesgo-UO'!AP87</f>
        <v>Preventivo</v>
      </c>
      <c r="R86" s="385"/>
      <c r="S86" s="399" t="s">
        <v>2214</v>
      </c>
      <c r="T86" s="399"/>
      <c r="U86" s="223" t="str">
        <f>'01-Mapa de riesgo-UO'!AW87</f>
        <v>ASUMIR</v>
      </c>
      <c r="V86" s="223">
        <f>'01-Mapa de riesgo-UO'!AX87</f>
        <v>0</v>
      </c>
      <c r="W86" s="180">
        <f>IF(U86="COMPARTIR",'01-Mapa de riesgo-UO'!BA87, IF(U86=0, 0,$I$6))</f>
        <v>0</v>
      </c>
      <c r="X86" s="221"/>
      <c r="Y86" s="221"/>
      <c r="Z86" s="221"/>
      <c r="AA86" s="221"/>
      <c r="AB86" s="324"/>
    </row>
    <row r="87" spans="1:28" ht="91.5" hidden="1" customHeight="1" x14ac:dyDescent="0.2">
      <c r="A87" s="324"/>
      <c r="B87" s="332"/>
      <c r="C87" s="402"/>
      <c r="D87" s="332"/>
      <c r="E87" s="332"/>
      <c r="F87" s="332"/>
      <c r="G87" s="52">
        <f>'01-Mapa de riesgo-UO'!I88</f>
        <v>0</v>
      </c>
      <c r="H87" s="332"/>
      <c r="I87" s="385"/>
      <c r="J87" s="332"/>
      <c r="K87" s="405"/>
      <c r="L87" s="399"/>
      <c r="M87" s="204">
        <f>IF('01-Mapa de riesgo-UO'!S88="No existen", "No existe control para el riesgo",'01-Mapa de riesgo-UO'!W88)</f>
        <v>0</v>
      </c>
      <c r="N87" s="204">
        <f>'01-Mapa de riesgo-UO'!AB88</f>
        <v>0</v>
      </c>
      <c r="O87" s="204">
        <f>'01-Mapa de riesgo-UO'!AG88</f>
        <v>0</v>
      </c>
      <c r="P87" s="218">
        <f>'01-Mapa de riesgo-UO'!AL88</f>
        <v>0</v>
      </c>
      <c r="Q87" s="218">
        <f>'01-Mapa de riesgo-UO'!AP88</f>
        <v>0</v>
      </c>
      <c r="R87" s="385"/>
      <c r="S87" s="399"/>
      <c r="T87" s="399"/>
      <c r="U87" s="223" t="str">
        <f>'01-Mapa de riesgo-UO'!AW88</f>
        <v>ASUMIR</v>
      </c>
      <c r="V87" s="223">
        <f>'01-Mapa de riesgo-UO'!AX88</f>
        <v>0</v>
      </c>
      <c r="W87" s="180">
        <f>IF(U87="COMPARTIR",'01-Mapa de riesgo-UO'!BA88, IF(U87=0, 0,$I$6))</f>
        <v>0</v>
      </c>
      <c r="X87" s="221"/>
      <c r="Y87" s="221"/>
      <c r="Z87" s="221"/>
      <c r="AA87" s="221"/>
      <c r="AB87" s="324"/>
    </row>
    <row r="88" spans="1:28" ht="91.5" hidden="1" customHeight="1" x14ac:dyDescent="0.2">
      <c r="A88" s="324">
        <v>27</v>
      </c>
      <c r="B88" s="332" t="str">
        <f>'01-Mapa de riesgo-UO'!D89</f>
        <v>INVESTIGACIÓN_E_INNOVACIÓN</v>
      </c>
      <c r="C88" s="402" t="str">
        <f>+'01-Mapa de riesgo-UO'!F89</f>
        <v>NO</v>
      </c>
      <c r="D88" s="332" t="str">
        <f>'01-Mapa de riesgo-UO'!J89</f>
        <v>Imagen</v>
      </c>
      <c r="E88" s="332" t="str">
        <f>'01-Mapa de riesgo-UO'!K89</f>
        <v>Disminución del número de Grupos de Investigación reconocidos en el Modelo de medición de MinCiencias.</v>
      </c>
      <c r="F88" s="332"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32"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332" t="str">
        <f>'01-Mapa de riesgo-UO'!AU89</f>
        <v>(# de Grupos de Investigaciónde la Facultad reconocidos en MinCiencias/ total de Grupos Investigación de la Facultad)*100</v>
      </c>
      <c r="K88" s="408">
        <v>0.8125</v>
      </c>
      <c r="L88" s="399"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8" t="str">
        <f>'01-Mapa de riesgo-UO'!AL89</f>
        <v>Trimestral</v>
      </c>
      <c r="Q88" s="218" t="str">
        <f>'01-Mapa de riesgo-UO'!AP89</f>
        <v>Preventivo</v>
      </c>
      <c r="R88" s="385" t="str">
        <f>'01-Mapa de riesgo-UO'!AR89</f>
        <v>FUERTE</v>
      </c>
      <c r="S88" s="399" t="s">
        <v>2215</v>
      </c>
      <c r="T88" s="399"/>
      <c r="U88" s="223" t="str">
        <f>'01-Mapa de riesgo-UO'!AW89</f>
        <v>ASUMIR</v>
      </c>
      <c r="V88" s="223">
        <f>'01-Mapa de riesgo-UO'!AX89</f>
        <v>0</v>
      </c>
      <c r="W88" s="180">
        <f>IF(U88="COMPARTIR",'01-Mapa de riesgo-UO'!BA89, IF(U88=0, 0,$I$6))</f>
        <v>0</v>
      </c>
      <c r="X88" s="221"/>
      <c r="Y88" s="221"/>
      <c r="Z88" s="221"/>
      <c r="AA88" s="221"/>
      <c r="AB88" s="324" t="s">
        <v>2143</v>
      </c>
    </row>
    <row r="89" spans="1:28" ht="91.5" hidden="1" customHeight="1" x14ac:dyDescent="0.2">
      <c r="A89" s="324"/>
      <c r="B89" s="332"/>
      <c r="C89" s="402"/>
      <c r="D89" s="332"/>
      <c r="E89" s="332"/>
      <c r="F89" s="332"/>
      <c r="G89" s="52" t="str">
        <f>'01-Mapa de riesgo-UO'!I90</f>
        <v>Falencias en  la actualización de los  GrupLAC de la Plataforma ScienTI - Colombia, por parte de los Grupos de Investigación de la Facultad.</v>
      </c>
      <c r="H89" s="332"/>
      <c r="I89" s="385"/>
      <c r="J89" s="332"/>
      <c r="K89" s="405"/>
      <c r="L89" s="399"/>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8" t="str">
        <f>'01-Mapa de riesgo-UO'!AL90</f>
        <v>Bimestral</v>
      </c>
      <c r="Q89" s="218" t="str">
        <f>'01-Mapa de riesgo-UO'!AP90</f>
        <v>Preventivo</v>
      </c>
      <c r="R89" s="385"/>
      <c r="S89" s="399" t="s">
        <v>2216</v>
      </c>
      <c r="T89" s="399"/>
      <c r="U89" s="223" t="str">
        <f>'01-Mapa de riesgo-UO'!AW90</f>
        <v>ASUMIR</v>
      </c>
      <c r="V89" s="223">
        <f>'01-Mapa de riesgo-UO'!AX90</f>
        <v>0</v>
      </c>
      <c r="W89" s="180">
        <f>IF(U89="COMPARTIR",'01-Mapa de riesgo-UO'!BA90, IF(U89=0, 0,$I$6))</f>
        <v>0</v>
      </c>
      <c r="X89" s="221"/>
      <c r="Y89" s="221"/>
      <c r="Z89" s="221"/>
      <c r="AA89" s="221"/>
      <c r="AB89" s="324"/>
    </row>
    <row r="90" spans="1:28" ht="91.5" hidden="1" customHeight="1" x14ac:dyDescent="0.2">
      <c r="A90" s="324"/>
      <c r="B90" s="332"/>
      <c r="C90" s="402"/>
      <c r="D90" s="332"/>
      <c r="E90" s="332"/>
      <c r="F90" s="332"/>
      <c r="G90" s="52">
        <f>'01-Mapa de riesgo-UO'!I91</f>
        <v>0</v>
      </c>
      <c r="H90" s="332"/>
      <c r="I90" s="385"/>
      <c r="J90" s="332"/>
      <c r="K90" s="405"/>
      <c r="L90" s="399"/>
      <c r="M90" s="204">
        <f>IF('01-Mapa de riesgo-UO'!S91="No existen", "No existe control para el riesgo",'01-Mapa de riesgo-UO'!W91)</f>
        <v>0</v>
      </c>
      <c r="N90" s="204">
        <f>'01-Mapa de riesgo-UO'!AB91</f>
        <v>0</v>
      </c>
      <c r="O90" s="204">
        <f>'01-Mapa de riesgo-UO'!AG91</f>
        <v>0</v>
      </c>
      <c r="P90" s="218">
        <f>'01-Mapa de riesgo-UO'!AL91</f>
        <v>0</v>
      </c>
      <c r="Q90" s="218">
        <f>'01-Mapa de riesgo-UO'!AP91</f>
        <v>0</v>
      </c>
      <c r="R90" s="385"/>
      <c r="S90" s="399"/>
      <c r="T90" s="399"/>
      <c r="U90" s="223" t="str">
        <f>'01-Mapa de riesgo-UO'!AW91</f>
        <v>ASUMIR</v>
      </c>
      <c r="V90" s="223">
        <f>'01-Mapa de riesgo-UO'!AX91</f>
        <v>0</v>
      </c>
      <c r="W90" s="180">
        <f>IF(U90="COMPARTIR",'01-Mapa de riesgo-UO'!BA91, IF(U90=0, 0,$I$6))</f>
        <v>0</v>
      </c>
      <c r="X90" s="221"/>
      <c r="Y90" s="221"/>
      <c r="Z90" s="221"/>
      <c r="AA90" s="221"/>
      <c r="AB90" s="324"/>
    </row>
    <row r="91" spans="1:28" ht="91.5" hidden="1" customHeight="1" x14ac:dyDescent="0.2">
      <c r="A91" s="324">
        <v>28</v>
      </c>
      <c r="B91" s="332" t="str">
        <f>'01-Mapa de riesgo-UO'!D92</f>
        <v>DOCENCIA</v>
      </c>
      <c r="C91" s="402" t="str">
        <f>+'01-Mapa de riesgo-UO'!F92</f>
        <v>NO</v>
      </c>
      <c r="D91" s="332" t="str">
        <f>'01-Mapa de riesgo-UO'!J92</f>
        <v>Estratégico</v>
      </c>
      <c r="E91" s="332" t="str">
        <f>'01-Mapa de riesgo-UO'!K92</f>
        <v>Negación de la resolución del ministerio de educación del registro calificado de un programa académico</v>
      </c>
      <c r="F91" s="332" t="str">
        <f>'01-Mapa de riesgo-UO'!L92</f>
        <v>Pérdida o no asignación del registro calificado de prorama de pregrado o posgrado.</v>
      </c>
      <c r="G91" s="52" t="str">
        <f>'01-Mapa de riesgo-UO'!I92</f>
        <v>Falta de claridad de las caracteristicas de calidad en el  documento maestro</v>
      </c>
      <c r="H91" s="332"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332" t="str">
        <f>'01-Mapa de riesgo-UO'!AU92</f>
        <v>No. De Resoluciones de Renovación de registros Calificados otorgadas/No. De Solicitudes de Renovación de  Registros Calificados de Programas solicitadas con proceso finalizado</v>
      </c>
      <c r="K91" s="406">
        <v>0</v>
      </c>
      <c r="L91" s="399"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8" t="str">
        <f>'01-Mapa de riesgo-UO'!AL92</f>
        <v>Semestral</v>
      </c>
      <c r="Q91" s="218" t="str">
        <f>'01-Mapa de riesgo-UO'!AP92</f>
        <v>Preventivo</v>
      </c>
      <c r="R91" s="385" t="str">
        <f>'01-Mapa de riesgo-UO'!AR92</f>
        <v>FUERTE</v>
      </c>
      <c r="S91" s="399" t="s">
        <v>2222</v>
      </c>
      <c r="T91" s="399"/>
      <c r="U91" s="223" t="str">
        <f>'01-Mapa de riesgo-UO'!AW92</f>
        <v>COMPARTIR</v>
      </c>
      <c r="V91" s="223" t="str">
        <f>'01-Mapa de riesgo-UO'!AX92</f>
        <v xml:space="preserve">Realizar  2  autoevaluaciones en la vigencia del registro. </v>
      </c>
      <c r="W91" s="180" t="str">
        <f>IF(U91="COMPARTIR",'01-Mapa de riesgo-UO'!BA92, IF(U91=0, 0,$I$6))</f>
        <v>Vicerrectoria Academica</v>
      </c>
      <c r="X91" s="221" t="s">
        <v>558</v>
      </c>
      <c r="Y91" s="221" t="s">
        <v>2234</v>
      </c>
      <c r="Z91" s="221" t="s">
        <v>561</v>
      </c>
      <c r="AA91" s="221" t="s">
        <v>2246</v>
      </c>
      <c r="AB91" s="324" t="s">
        <v>2143</v>
      </c>
    </row>
    <row r="92" spans="1:28" ht="91.5" hidden="1" customHeight="1" x14ac:dyDescent="0.2">
      <c r="A92" s="324"/>
      <c r="B92" s="332"/>
      <c r="C92" s="402"/>
      <c r="D92" s="332"/>
      <c r="E92" s="332"/>
      <c r="F92" s="332"/>
      <c r="G92" s="52" t="str">
        <f>'01-Mapa de riesgo-UO'!I93</f>
        <v>Documentación insuficiente para dar soporte a las caracteristicas de calidad</v>
      </c>
      <c r="H92" s="332"/>
      <c r="I92" s="385"/>
      <c r="J92" s="332"/>
      <c r="K92" s="405"/>
      <c r="L92" s="399"/>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8" t="str">
        <f>'01-Mapa de riesgo-UO'!AL93</f>
        <v>Quincenal</v>
      </c>
      <c r="Q92" s="218" t="str">
        <f>'01-Mapa de riesgo-UO'!AP93</f>
        <v>Preventivo</v>
      </c>
      <c r="R92" s="385"/>
      <c r="S92" s="399" t="s">
        <v>2223</v>
      </c>
      <c r="T92" s="399"/>
      <c r="U92" s="223" t="str">
        <f>'01-Mapa de riesgo-UO'!AW93</f>
        <v>REDUCIR</v>
      </c>
      <c r="V92" s="223" t="str">
        <f>'01-Mapa de riesgo-UO'!AX93</f>
        <v>Capacitar grupos de base dentro de la facultad que conozcan los cambios normativos a tiempo.</v>
      </c>
      <c r="W92" s="180">
        <f>IF(U92="COMPARTIR",'01-Mapa de riesgo-UO'!BA93, IF(U92=0, 0,$I$6))</f>
        <v>0</v>
      </c>
      <c r="X92" s="221" t="s">
        <v>558</v>
      </c>
      <c r="Y92" s="221" t="s">
        <v>2235</v>
      </c>
      <c r="Z92" s="221" t="s">
        <v>561</v>
      </c>
      <c r="AA92" s="221" t="s">
        <v>2247</v>
      </c>
      <c r="AB92" s="324"/>
    </row>
    <row r="93" spans="1:28" ht="91.5" hidden="1" customHeight="1" x14ac:dyDescent="0.2">
      <c r="A93" s="324"/>
      <c r="B93" s="332"/>
      <c r="C93" s="402"/>
      <c r="D93" s="332"/>
      <c r="E93" s="332"/>
      <c r="F93" s="332"/>
      <c r="G93" s="52" t="str">
        <f>'01-Mapa de riesgo-UO'!I94</f>
        <v>Falta de soporte en la pertinencia del perfil para la continuidad o apertura de un nuevo programa.</v>
      </c>
      <c r="H93" s="332"/>
      <c r="I93" s="385"/>
      <c r="J93" s="332"/>
      <c r="K93" s="405"/>
      <c r="L93" s="399"/>
      <c r="M93" s="204">
        <f>IF('01-Mapa de riesgo-UO'!S94="No existen", "No existe control para el riesgo",'01-Mapa de riesgo-UO'!W94)</f>
        <v>0</v>
      </c>
      <c r="N93" s="204">
        <f>'01-Mapa de riesgo-UO'!AB94</f>
        <v>0</v>
      </c>
      <c r="O93" s="204">
        <f>'01-Mapa de riesgo-UO'!AG94</f>
        <v>0</v>
      </c>
      <c r="P93" s="218">
        <f>'01-Mapa de riesgo-UO'!AL94</f>
        <v>0</v>
      </c>
      <c r="Q93" s="218">
        <f>'01-Mapa de riesgo-UO'!AP94</f>
        <v>0</v>
      </c>
      <c r="R93" s="385"/>
      <c r="S93" s="399"/>
      <c r="T93" s="399"/>
      <c r="U93" s="223">
        <f>'01-Mapa de riesgo-UO'!AW94</f>
        <v>0</v>
      </c>
      <c r="V93" s="223">
        <f>'01-Mapa de riesgo-UO'!AX94</f>
        <v>0</v>
      </c>
      <c r="W93" s="180">
        <f>IF(U93="COMPARTIR",'01-Mapa de riesgo-UO'!BA94, IF(U93=0, 0,$I$6))</f>
        <v>0</v>
      </c>
      <c r="X93" s="221"/>
      <c r="Y93" s="221"/>
      <c r="Z93" s="221"/>
      <c r="AA93" s="221"/>
      <c r="AB93" s="324"/>
    </row>
    <row r="94" spans="1:28" ht="91.5" hidden="1" customHeight="1" x14ac:dyDescent="0.2">
      <c r="A94" s="324">
        <v>29</v>
      </c>
      <c r="B94" s="332" t="str">
        <f>'01-Mapa de riesgo-UO'!D95</f>
        <v>DOCENCIA</v>
      </c>
      <c r="C94" s="402" t="str">
        <f>+'01-Mapa de riesgo-UO'!F95</f>
        <v>NO</v>
      </c>
      <c r="D94" s="332" t="str">
        <f>'01-Mapa de riesgo-UO'!J95</f>
        <v>Estratégico</v>
      </c>
      <c r="E94" s="332" t="str">
        <f>'01-Mapa de riesgo-UO'!K95</f>
        <v>Incremento de la deserción estudiantil</v>
      </c>
      <c r="F94" s="332"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32" t="str">
        <f>'01-Mapa de riesgo-UO'!M95</f>
        <v>Disminución de la oferta de programas.
Decrecimiento de los recursos de la Universidad    
Disminución de la eficiencia en el uso de los recursos</v>
      </c>
      <c r="I94" s="385" t="str">
        <f>'01-Mapa de riesgo-UO'!AT95</f>
        <v>MODERADO</v>
      </c>
      <c r="J94" s="332" t="str">
        <f>'01-Mapa de riesgo-UO'!AU95</f>
        <v>No. De Estudiantes Matriculados Siguiente Semestre-nuevos matriculados/No. De Estudiantes Matriculados al inicio del semestre anterior por programa académico</v>
      </c>
      <c r="K94" s="406">
        <f>270/281</f>
        <v>0.96085409252669041</v>
      </c>
      <c r="L94" s="399"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8" t="str">
        <f>'01-Mapa de riesgo-UO'!AL95</f>
        <v>Semestral</v>
      </c>
      <c r="Q94" s="218" t="str">
        <f>'01-Mapa de riesgo-UO'!AP95</f>
        <v>Detectivo</v>
      </c>
      <c r="R94" s="385" t="str">
        <f>'01-Mapa de riesgo-UO'!AR95</f>
        <v>ACEPTABLE</v>
      </c>
      <c r="S94" s="399" t="s">
        <v>2224</v>
      </c>
      <c r="T94" s="399"/>
      <c r="U94" s="223" t="str">
        <f>'01-Mapa de riesgo-UO'!AW95</f>
        <v>TRANSFERIR</v>
      </c>
      <c r="V94" s="223" t="str">
        <f>'01-Mapa de riesgo-UO'!AX95</f>
        <v>Evaluar resultados de las actividades realizadas para evitar la deserción</v>
      </c>
      <c r="W94" s="180">
        <f>IF(U94="COMPARTIR",'01-Mapa de riesgo-UO'!BA95, IF(U94=0, 0,$I$6))</f>
        <v>0</v>
      </c>
      <c r="X94" s="221" t="s">
        <v>271</v>
      </c>
      <c r="Y94" s="221" t="s">
        <v>2236</v>
      </c>
      <c r="Z94" s="221" t="s">
        <v>559</v>
      </c>
      <c r="AA94" s="221"/>
      <c r="AB94" s="324" t="s">
        <v>2143</v>
      </c>
    </row>
    <row r="95" spans="1:28" ht="91.5" hidden="1" customHeight="1" x14ac:dyDescent="0.2">
      <c r="A95" s="324"/>
      <c r="B95" s="332"/>
      <c r="C95" s="402"/>
      <c r="D95" s="332"/>
      <c r="E95" s="332"/>
      <c r="F95" s="332"/>
      <c r="G95" s="52" t="str">
        <f>'01-Mapa de riesgo-UO'!I96</f>
        <v>Baja coherencia entre la elección  del programa y las expectativas profesionales</v>
      </c>
      <c r="H95" s="332"/>
      <c r="I95" s="385"/>
      <c r="J95" s="332"/>
      <c r="K95" s="405"/>
      <c r="L95" s="399"/>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8" t="str">
        <f>'01-Mapa de riesgo-UO'!AL96</f>
        <v>Semestral</v>
      </c>
      <c r="Q95" s="218" t="str">
        <f>'01-Mapa de riesgo-UO'!AP96</f>
        <v>Preventivo</v>
      </c>
      <c r="R95" s="385"/>
      <c r="S95" s="399" t="s">
        <v>2225</v>
      </c>
      <c r="T95" s="399"/>
      <c r="U95" s="223" t="str">
        <f>'01-Mapa de riesgo-UO'!AW96</f>
        <v>REDUCIR</v>
      </c>
      <c r="V95" s="223" t="str">
        <f>'01-Mapa de riesgo-UO'!AX96</f>
        <v>Planes de acción para evitar el aumento de la deserción</v>
      </c>
      <c r="W95" s="180">
        <f>IF(U95="COMPARTIR",'01-Mapa de riesgo-UO'!BA96, IF(U95=0, 0,$I$6))</f>
        <v>0</v>
      </c>
      <c r="X95" s="221" t="s">
        <v>271</v>
      </c>
      <c r="Y95" s="221" t="s">
        <v>2237</v>
      </c>
      <c r="Z95" s="221" t="s">
        <v>559</v>
      </c>
      <c r="AA95" s="221"/>
      <c r="AB95" s="324"/>
    </row>
    <row r="96" spans="1:28" ht="91.5" hidden="1" customHeight="1" x14ac:dyDescent="0.2">
      <c r="A96" s="324"/>
      <c r="B96" s="332"/>
      <c r="C96" s="402"/>
      <c r="D96" s="332"/>
      <c r="E96" s="332"/>
      <c r="F96" s="332"/>
      <c r="G96" s="52" t="str">
        <f>'01-Mapa de riesgo-UO'!I97</f>
        <v>Largos periodos de cese de actividades por factores ajenos a la programación academica</v>
      </c>
      <c r="H96" s="332"/>
      <c r="I96" s="385"/>
      <c r="J96" s="332"/>
      <c r="K96" s="405"/>
      <c r="L96" s="399"/>
      <c r="M96" s="204">
        <f>IF('01-Mapa de riesgo-UO'!S97="No existen", "No existe control para el riesgo",'01-Mapa de riesgo-UO'!W97)</f>
        <v>0</v>
      </c>
      <c r="N96" s="204">
        <f>'01-Mapa de riesgo-UO'!AB97</f>
        <v>0</v>
      </c>
      <c r="O96" s="204">
        <f>'01-Mapa de riesgo-UO'!AG97</f>
        <v>0</v>
      </c>
      <c r="P96" s="218">
        <f>'01-Mapa de riesgo-UO'!AL97</f>
        <v>0</v>
      </c>
      <c r="Q96" s="218">
        <f>'01-Mapa de riesgo-UO'!AP97</f>
        <v>0</v>
      </c>
      <c r="R96" s="385"/>
      <c r="S96" s="399"/>
      <c r="T96" s="399"/>
      <c r="U96" s="223">
        <f>'01-Mapa de riesgo-UO'!AW97</f>
        <v>0</v>
      </c>
      <c r="V96" s="223">
        <f>'01-Mapa de riesgo-UO'!AX97</f>
        <v>0</v>
      </c>
      <c r="W96" s="180">
        <f>IF(U96="COMPARTIR",'01-Mapa de riesgo-UO'!BA97, IF(U96=0, 0,$I$6))</f>
        <v>0</v>
      </c>
      <c r="X96" s="221"/>
      <c r="Y96" s="221"/>
      <c r="Z96" s="221"/>
      <c r="AA96" s="221"/>
      <c r="AB96" s="324"/>
    </row>
    <row r="97" spans="1:28" ht="91.5" hidden="1" customHeight="1" x14ac:dyDescent="0.2">
      <c r="A97" s="324">
        <v>30</v>
      </c>
      <c r="B97" s="332" t="str">
        <f>'01-Mapa de riesgo-UO'!D98</f>
        <v>DOCENCIA</v>
      </c>
      <c r="C97" s="402" t="str">
        <f>+'01-Mapa de riesgo-UO'!F98</f>
        <v>NO</v>
      </c>
      <c r="D97" s="332" t="str">
        <f>'01-Mapa de riesgo-UO'!J98</f>
        <v>Imagen</v>
      </c>
      <c r="E97" s="332" t="str">
        <f>'01-Mapa de riesgo-UO'!K98</f>
        <v>Bajo desempeño de los estudiantes en las pruebas Saber PRO y Saber TYT</v>
      </c>
      <c r="F97" s="332"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32" t="str">
        <f>'01-Mapa de riesgo-UO'!M98</f>
        <v>Descenso de los Indicadores de la Universidad
Disminución de la imagen institucional
Afectación en la calidad de los programas</v>
      </c>
      <c r="I97" s="385" t="str">
        <f>'01-Mapa de riesgo-UO'!AT98</f>
        <v>MODERADO</v>
      </c>
      <c r="J97" s="332" t="str">
        <f>'01-Mapa de riesgo-UO'!AU98</f>
        <v>Indicadores de saberpro</v>
      </c>
      <c r="K97" s="406">
        <v>0.75</v>
      </c>
      <c r="L97" s="399"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8" t="str">
        <f>'01-Mapa de riesgo-UO'!AL98</f>
        <v>Anual</v>
      </c>
      <c r="Q97" s="218" t="str">
        <f>'01-Mapa de riesgo-UO'!AP98</f>
        <v>Preventivo</v>
      </c>
      <c r="R97" s="385" t="str">
        <f>'01-Mapa de riesgo-UO'!AR98</f>
        <v>DÉBIL</v>
      </c>
      <c r="S97" s="399" t="s">
        <v>2226</v>
      </c>
      <c r="T97" s="399"/>
      <c r="U97" s="223" t="str">
        <f>'01-Mapa de riesgo-UO'!AW98</f>
        <v>REDUCIR</v>
      </c>
      <c r="V97" s="223">
        <f>'01-Mapa de riesgo-UO'!AX98</f>
        <v>0</v>
      </c>
      <c r="W97" s="180">
        <f>IF(U97="COMPARTIR",'01-Mapa de riesgo-UO'!BA98, IF(U97=0, 0,$I$6))</f>
        <v>0</v>
      </c>
      <c r="X97" s="221" t="s">
        <v>271</v>
      </c>
      <c r="Y97" s="221" t="s">
        <v>2238</v>
      </c>
      <c r="Z97" s="221" t="s">
        <v>559</v>
      </c>
      <c r="AA97" s="221"/>
      <c r="AB97" s="324" t="s">
        <v>2143</v>
      </c>
    </row>
    <row r="98" spans="1:28" ht="91.5" hidden="1" customHeight="1" x14ac:dyDescent="0.2">
      <c r="A98" s="324"/>
      <c r="B98" s="332"/>
      <c r="C98" s="402"/>
      <c r="D98" s="332"/>
      <c r="E98" s="332"/>
      <c r="F98" s="332"/>
      <c r="G98" s="52" t="str">
        <f>'01-Mapa de riesgo-UO'!I99</f>
        <v>Desmotivación por parte de los estudiantes que presentan las pruebas.</v>
      </c>
      <c r="H98" s="332"/>
      <c r="I98" s="385"/>
      <c r="J98" s="332"/>
      <c r="K98" s="405"/>
      <c r="L98" s="399"/>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8" t="str">
        <f>'01-Mapa de riesgo-UO'!AL99</f>
        <v>Anual</v>
      </c>
      <c r="Q98" s="218" t="str">
        <f>'01-Mapa de riesgo-UO'!AP99</f>
        <v>Preventivo</v>
      </c>
      <c r="R98" s="385"/>
      <c r="S98" s="399" t="s">
        <v>2227</v>
      </c>
      <c r="T98" s="399"/>
      <c r="U98" s="223" t="str">
        <f>'01-Mapa de riesgo-UO'!AW99</f>
        <v>TRANSFERIR</v>
      </c>
      <c r="V98" s="223">
        <f>'01-Mapa de riesgo-UO'!AX99</f>
        <v>0</v>
      </c>
      <c r="W98" s="180">
        <f>IF(U98="COMPARTIR",'01-Mapa de riesgo-UO'!BA99, IF(U98=0, 0,$I$6))</f>
        <v>0</v>
      </c>
      <c r="X98" s="221" t="s">
        <v>271</v>
      </c>
      <c r="Y98" s="221" t="s">
        <v>2239</v>
      </c>
      <c r="Z98" s="221" t="s">
        <v>559</v>
      </c>
      <c r="AA98" s="221"/>
      <c r="AB98" s="324"/>
    </row>
    <row r="99" spans="1:28" ht="91.5" hidden="1" customHeight="1" x14ac:dyDescent="0.2">
      <c r="A99" s="324"/>
      <c r="B99" s="332"/>
      <c r="C99" s="402"/>
      <c r="D99" s="332"/>
      <c r="E99" s="332"/>
      <c r="F99" s="332"/>
      <c r="G99" s="52">
        <f>'01-Mapa de riesgo-UO'!I100</f>
        <v>0</v>
      </c>
      <c r="H99" s="332"/>
      <c r="I99" s="385"/>
      <c r="J99" s="332"/>
      <c r="K99" s="405"/>
      <c r="L99" s="399"/>
      <c r="M99" s="204">
        <f>IF('01-Mapa de riesgo-UO'!S100="No existen", "No existe control para el riesgo",'01-Mapa de riesgo-UO'!W100)</f>
        <v>0</v>
      </c>
      <c r="N99" s="204">
        <f>'01-Mapa de riesgo-UO'!AB100</f>
        <v>0</v>
      </c>
      <c r="O99" s="204">
        <f>'01-Mapa de riesgo-UO'!AG100</f>
        <v>0</v>
      </c>
      <c r="P99" s="218">
        <f>'01-Mapa de riesgo-UO'!AL100</f>
        <v>0</v>
      </c>
      <c r="Q99" s="218">
        <f>'01-Mapa de riesgo-UO'!AP100</f>
        <v>0</v>
      </c>
      <c r="R99" s="385"/>
      <c r="S99" s="399"/>
      <c r="T99" s="399"/>
      <c r="U99" s="223">
        <f>'01-Mapa de riesgo-UO'!AW100</f>
        <v>0</v>
      </c>
      <c r="V99" s="223">
        <f>'01-Mapa de riesgo-UO'!AX100</f>
        <v>0</v>
      </c>
      <c r="W99" s="180">
        <f>IF(U99="COMPARTIR",'01-Mapa de riesgo-UO'!BA100, IF(U99=0, 0,$I$6))</f>
        <v>0</v>
      </c>
      <c r="X99" s="221"/>
      <c r="Y99" s="221"/>
      <c r="Z99" s="221"/>
      <c r="AA99" s="221"/>
      <c r="AB99" s="324"/>
    </row>
    <row r="100" spans="1:28" ht="91.5" hidden="1" customHeight="1" x14ac:dyDescent="0.2">
      <c r="A100" s="324">
        <v>31</v>
      </c>
      <c r="B100" s="332" t="str">
        <f>'01-Mapa de riesgo-UO'!D101</f>
        <v>DOCENCIA</v>
      </c>
      <c r="C100" s="402" t="str">
        <f>+'01-Mapa de riesgo-UO'!F101</f>
        <v>NO</v>
      </c>
      <c r="D100" s="332" t="str">
        <f>'01-Mapa de riesgo-UO'!J101</f>
        <v>Estratégico</v>
      </c>
      <c r="E100" s="332" t="str">
        <f>'01-Mapa de riesgo-UO'!K101</f>
        <v>Curriculos no adaptados a las necesidades y exigencias del contextos</v>
      </c>
      <c r="F100" s="332"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32" t="str">
        <f>'01-Mapa de riesgo-UO'!M101</f>
        <v>Egresados de los programas sin las competencias requeridas por el medio
Pérdida de la competitividad del programa frente a otros que ofrecen otras Universidades</v>
      </c>
      <c r="I100" s="385" t="str">
        <f>'01-Mapa de riesgo-UO'!AT101</f>
        <v>MODERADO</v>
      </c>
      <c r="J100" s="332" t="str">
        <f>'01-Mapa de riesgo-UO'!AU101</f>
        <v>No. de curriculos actualizados/No. de curriculos a actualizar</v>
      </c>
      <c r="K100" s="406">
        <f>3/5</f>
        <v>0.6</v>
      </c>
      <c r="L100" s="399"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8" t="str">
        <f>'01-Mapa de riesgo-UO'!AL101</f>
        <v>Semestral</v>
      </c>
      <c r="Q100" s="218" t="str">
        <f>'01-Mapa de riesgo-UO'!AP101</f>
        <v>Preventivo</v>
      </c>
      <c r="R100" s="385" t="str">
        <f>'01-Mapa de riesgo-UO'!AR101</f>
        <v>ACEPTABLE</v>
      </c>
      <c r="S100" s="399" t="s">
        <v>2228</v>
      </c>
      <c r="T100" s="399"/>
      <c r="U100" s="223" t="str">
        <f>'01-Mapa de riesgo-UO'!AW101</f>
        <v>REDUCIR</v>
      </c>
      <c r="V100" s="223" t="str">
        <f>'01-Mapa de riesgo-UO'!AX101</f>
        <v>Actividades con egresados y empleadores para retroalimentación de expectativas del medio</v>
      </c>
      <c r="W100" s="180">
        <f>IF(U100="COMPARTIR",'01-Mapa de riesgo-UO'!BA101, IF(U100=0, 0,$I$6))</f>
        <v>0</v>
      </c>
      <c r="X100" s="221" t="s">
        <v>558</v>
      </c>
      <c r="Y100" s="221" t="s">
        <v>2240</v>
      </c>
      <c r="Z100" s="221" t="s">
        <v>561</v>
      </c>
      <c r="AA100" s="221"/>
      <c r="AB100" s="324" t="s">
        <v>2143</v>
      </c>
    </row>
    <row r="101" spans="1:28" ht="91.5" hidden="1" customHeight="1" x14ac:dyDescent="0.2">
      <c r="A101" s="324"/>
      <c r="B101" s="332"/>
      <c r="C101" s="402"/>
      <c r="D101" s="332"/>
      <c r="E101" s="332"/>
      <c r="F101" s="332"/>
      <c r="G101" s="52" t="str">
        <f>'01-Mapa de riesgo-UO'!I102</f>
        <v>Poca formación de los comites en renovación curricular, así como sobre los tramites y estrategias de apoyos institucionales</v>
      </c>
      <c r="H101" s="332"/>
      <c r="I101" s="385"/>
      <c r="J101" s="332"/>
      <c r="K101" s="405"/>
      <c r="L101" s="399"/>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8" t="str">
        <f>'01-Mapa de riesgo-UO'!AL102</f>
        <v>Semestral</v>
      </c>
      <c r="Q101" s="218" t="str">
        <f>'01-Mapa de riesgo-UO'!AP102</f>
        <v>Preventivo</v>
      </c>
      <c r="R101" s="385"/>
      <c r="S101" s="399" t="s">
        <v>2229</v>
      </c>
      <c r="T101" s="399"/>
      <c r="U101" s="223" t="str">
        <f>'01-Mapa de riesgo-UO'!AW102</f>
        <v>COMPARTIR</v>
      </c>
      <c r="V101" s="223" t="str">
        <f>'01-Mapa de riesgo-UO'!AX102</f>
        <v>Asisitir a capacitaciones programadas de renovación curricular</v>
      </c>
      <c r="W101" s="180" t="str">
        <f>IF(U101="COMPARTIR",'01-Mapa de riesgo-UO'!BA102, IF(U101=0, 0,$I$6))</f>
        <v>Vicerrectoria Academica
Directores de Programa</v>
      </c>
      <c r="X101" s="221" t="s">
        <v>271</v>
      </c>
      <c r="Y101" s="221" t="s">
        <v>2241</v>
      </c>
      <c r="Z101" s="221" t="s">
        <v>559</v>
      </c>
      <c r="AA101" s="221"/>
      <c r="AB101" s="324"/>
    </row>
    <row r="102" spans="1:28" ht="91.5" hidden="1" customHeight="1" x14ac:dyDescent="0.2">
      <c r="A102" s="324"/>
      <c r="B102" s="332"/>
      <c r="C102" s="402"/>
      <c r="D102" s="332"/>
      <c r="E102" s="332"/>
      <c r="F102" s="332"/>
      <c r="G102" s="52" t="str">
        <f>'01-Mapa de riesgo-UO'!I103</f>
        <v>Debilidad en los procesos de apropiación de los  lineamientos institucionales para la renovación curricular</v>
      </c>
      <c r="H102" s="332"/>
      <c r="I102" s="385"/>
      <c r="J102" s="332"/>
      <c r="K102" s="405"/>
      <c r="L102" s="399"/>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8" t="str">
        <f>'01-Mapa de riesgo-UO'!AL103</f>
        <v>Semestral</v>
      </c>
      <c r="Q102" s="218" t="str">
        <f>'01-Mapa de riesgo-UO'!AP103</f>
        <v>Preventivo</v>
      </c>
      <c r="R102" s="385"/>
      <c r="S102" s="399" t="s">
        <v>2230</v>
      </c>
      <c r="T102" s="399"/>
      <c r="U102" s="223" t="str">
        <f>'01-Mapa de riesgo-UO'!AW103</f>
        <v>REDUCIR</v>
      </c>
      <c r="V102" s="223" t="str">
        <f>'01-Mapa de riesgo-UO'!AX103</f>
        <v>Acompañamiento del equipo asesor curricular de la Facultad en la estructuración del curriculo</v>
      </c>
      <c r="W102" s="180">
        <f>IF(U102="COMPARTIR",'01-Mapa de riesgo-UO'!BA103, IF(U102=0, 0,$I$6))</f>
        <v>0</v>
      </c>
      <c r="X102" s="221" t="s">
        <v>558</v>
      </c>
      <c r="Y102" s="221" t="s">
        <v>2242</v>
      </c>
      <c r="Z102" s="221" t="s">
        <v>561</v>
      </c>
      <c r="AA102" s="221"/>
      <c r="AB102" s="324"/>
    </row>
    <row r="103" spans="1:28" ht="91.5" hidden="1" customHeight="1" x14ac:dyDescent="0.2">
      <c r="A103" s="324">
        <v>32</v>
      </c>
      <c r="B103" s="332" t="str">
        <f>'01-Mapa de riesgo-UO'!D104</f>
        <v>INVESTIGACIÓN_E_INNOVACIÓN</v>
      </c>
      <c r="C103" s="402" t="str">
        <f>+'01-Mapa de riesgo-UO'!F104</f>
        <v>NO</v>
      </c>
      <c r="D103" s="332" t="str">
        <f>'01-Mapa de riesgo-UO'!J104</f>
        <v>Estratégico</v>
      </c>
      <c r="E103" s="332" t="str">
        <f>'01-Mapa de riesgo-UO'!K104</f>
        <v xml:space="preserve">No ajustarse a los terminos de referencia de las convocatorias del ministerio de ciencia, tecnologia e  innovación. </v>
      </c>
      <c r="F103" s="332"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32"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332" t="str">
        <f>'01-Mapa de riesgo-UO'!AU104</f>
        <v>No de grupos que descienden en su categoria/No de grupos reconocidos</v>
      </c>
      <c r="K103" s="406"/>
      <c r="L103" s="399"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8" t="str">
        <f>'01-Mapa de riesgo-UO'!AL104</f>
        <v>Semestral</v>
      </c>
      <c r="Q103" s="218" t="str">
        <f>'01-Mapa de riesgo-UO'!AP104</f>
        <v>Preventivo</v>
      </c>
      <c r="R103" s="385" t="str">
        <f>'01-Mapa de riesgo-UO'!AR104</f>
        <v>FUERTE</v>
      </c>
      <c r="S103" s="399" t="s">
        <v>2231</v>
      </c>
      <c r="T103" s="399"/>
      <c r="U103" s="223" t="str">
        <f>'01-Mapa de riesgo-UO'!AW104</f>
        <v>COMPARTIR</v>
      </c>
      <c r="V103" s="22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1" t="s">
        <v>558</v>
      </c>
      <c r="Y103" s="221" t="s">
        <v>2243</v>
      </c>
      <c r="Z103" s="221" t="s">
        <v>561</v>
      </c>
      <c r="AA103" s="221"/>
      <c r="AB103" s="324" t="s">
        <v>2143</v>
      </c>
    </row>
    <row r="104" spans="1:28" ht="91.5" hidden="1" customHeight="1" x14ac:dyDescent="0.2">
      <c r="A104" s="324"/>
      <c r="B104" s="332"/>
      <c r="C104" s="402"/>
      <c r="D104" s="332"/>
      <c r="E104" s="332"/>
      <c r="F104" s="332"/>
      <c r="G104" s="52" t="str">
        <f>'01-Mapa de riesgo-UO'!I105</f>
        <v>Desactualización de la información del Grupo de Investigación en la plataforma de Minciencias</v>
      </c>
      <c r="H104" s="332"/>
      <c r="I104" s="385"/>
      <c r="J104" s="332"/>
      <c r="K104" s="405"/>
      <c r="L104" s="399"/>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8" t="str">
        <f>'01-Mapa de riesgo-UO'!AL105</f>
        <v>Mensual</v>
      </c>
      <c r="Q104" s="218" t="str">
        <f>'01-Mapa de riesgo-UO'!AP105</f>
        <v>Preventivo</v>
      </c>
      <c r="R104" s="385"/>
      <c r="S104" s="399" t="s">
        <v>2232</v>
      </c>
      <c r="T104" s="399"/>
      <c r="U104" s="223" t="str">
        <f>'01-Mapa de riesgo-UO'!AW105</f>
        <v>COMPARTIR</v>
      </c>
      <c r="V104" s="22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1" t="s">
        <v>558</v>
      </c>
      <c r="Y104" s="221" t="s">
        <v>2244</v>
      </c>
      <c r="Z104" s="221" t="s">
        <v>561</v>
      </c>
      <c r="AA104" s="221"/>
      <c r="AB104" s="324"/>
    </row>
    <row r="105" spans="1:28" ht="91.5" hidden="1" customHeight="1" x14ac:dyDescent="0.2">
      <c r="A105" s="324"/>
      <c r="B105" s="332"/>
      <c r="C105" s="402"/>
      <c r="D105" s="332"/>
      <c r="E105" s="332"/>
      <c r="F105" s="332"/>
      <c r="G105" s="52" t="str">
        <f>'01-Mapa de riesgo-UO'!I106</f>
        <v>No presentar nuevos productos durante los años anteriores a la convocatoria ni actualizar estudios de los participantes del grupo.</v>
      </c>
      <c r="H105" s="332"/>
      <c r="I105" s="385"/>
      <c r="J105" s="332"/>
      <c r="K105" s="405"/>
      <c r="L105" s="399"/>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8" t="str">
        <f>'01-Mapa de riesgo-UO'!AL106</f>
        <v>Semestral</v>
      </c>
      <c r="Q105" s="218" t="str">
        <f>'01-Mapa de riesgo-UO'!AP106</f>
        <v>Preventivo</v>
      </c>
      <c r="R105" s="385"/>
      <c r="S105" s="399" t="s">
        <v>2233</v>
      </c>
      <c r="T105" s="399"/>
      <c r="U105" s="223" t="str">
        <f>'01-Mapa de riesgo-UO'!AW106</f>
        <v>REDUCIR</v>
      </c>
      <c r="V105" s="223" t="str">
        <f>'01-Mapa de riesgo-UO'!AX106</f>
        <v>Realizar reuniones con los directores de los grupos para hacer seguimiento a los productos de investigación y actualizaciones en educación</v>
      </c>
      <c r="W105" s="180">
        <f>IF(U105="COMPARTIR",'01-Mapa de riesgo-UO'!BA106, IF(U105=0, 0,$I$6))</f>
        <v>0</v>
      </c>
      <c r="X105" s="221" t="s">
        <v>558</v>
      </c>
      <c r="Y105" s="221" t="s">
        <v>2245</v>
      </c>
      <c r="Z105" s="221" t="s">
        <v>561</v>
      </c>
      <c r="AA105" s="221"/>
      <c r="AB105" s="324"/>
    </row>
    <row r="106" spans="1:28" ht="91.5" hidden="1" customHeight="1" x14ac:dyDescent="0.2">
      <c r="A106" s="324">
        <v>33</v>
      </c>
      <c r="B106" s="332" t="str">
        <f>'01-Mapa de riesgo-UO'!D107</f>
        <v>DOCENCIA</v>
      </c>
      <c r="C106" s="402" t="str">
        <f>+'01-Mapa de riesgo-UO'!F107</f>
        <v>NO</v>
      </c>
      <c r="D106" s="332" t="str">
        <f>'01-Mapa de riesgo-UO'!J107</f>
        <v>Estratégico</v>
      </c>
      <c r="E106" s="332" t="str">
        <f>'01-Mapa de riesgo-UO'!K107</f>
        <v>No renovación del registro calificado o la acreditación de alta calidad de un programa académico</v>
      </c>
      <c r="F106" s="332"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32" t="str">
        <f>'01-Mapa de riesgo-UO'!M107</f>
        <v>No ofrecimiento del programa académico
Pérdida de imagen de la Institución</v>
      </c>
      <c r="I106" s="385" t="str">
        <f>'01-Mapa de riesgo-UO'!AT107</f>
        <v>MODERADO</v>
      </c>
      <c r="J106" s="332" t="str">
        <f>'01-Mapa de riesgo-UO'!AU107</f>
        <v>No. de veces que no se ha renovado el registro calificado o la acreditación de alta calidad de alguno de los programas de la Facultad</v>
      </c>
      <c r="K106" s="405">
        <v>0</v>
      </c>
      <c r="L106" s="399"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8" t="str">
        <f>'01-Mapa de riesgo-UO'!AL107</f>
        <v>Semestral</v>
      </c>
      <c r="Q106" s="218" t="str">
        <f>'01-Mapa de riesgo-UO'!AP107</f>
        <v>Preventivo</v>
      </c>
      <c r="R106" s="385" t="str">
        <f>'01-Mapa de riesgo-UO'!AR107</f>
        <v>ACEPTABLE</v>
      </c>
      <c r="S106" s="399" t="s">
        <v>2253</v>
      </c>
      <c r="T106" s="399"/>
      <c r="U106" s="223" t="str">
        <f>'01-Mapa de riesgo-UO'!AW107</f>
        <v>REDUCIR</v>
      </c>
      <c r="V106" s="223" t="str">
        <f>'01-Mapa de riesgo-UO'!AX107</f>
        <v>Comité técnico, controla y verifica los requisitos de acreditación periódicamentey los requisitos legales aplicables.</v>
      </c>
      <c r="W106" s="180">
        <f>IF(U106="COMPARTIR",'01-Mapa de riesgo-UO'!BA107, IF(U106=0, 0,$I$6))</f>
        <v>0</v>
      </c>
      <c r="X106" s="221" t="s">
        <v>558</v>
      </c>
      <c r="Y106" s="221" t="s">
        <v>2255</v>
      </c>
      <c r="Z106" s="221" t="s">
        <v>561</v>
      </c>
      <c r="AA106" s="221" t="s">
        <v>2256</v>
      </c>
      <c r="AB106" s="324" t="s">
        <v>2144</v>
      </c>
    </row>
    <row r="107" spans="1:28" ht="91.5" hidden="1" customHeight="1" x14ac:dyDescent="0.2">
      <c r="A107" s="324"/>
      <c r="B107" s="332"/>
      <c r="C107" s="402"/>
      <c r="D107" s="332"/>
      <c r="E107" s="332"/>
      <c r="F107" s="332"/>
      <c r="G107" s="52" t="str">
        <f>'01-Mapa de riesgo-UO'!I108</f>
        <v>Cambios en las normas o estándares de calidad</v>
      </c>
      <c r="H107" s="332"/>
      <c r="I107" s="385"/>
      <c r="J107" s="332"/>
      <c r="K107" s="405"/>
      <c r="L107" s="399"/>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8" t="str">
        <f>'01-Mapa de riesgo-UO'!AL108</f>
        <v>Anual</v>
      </c>
      <c r="Q107" s="218" t="str">
        <f>'01-Mapa de riesgo-UO'!AP108</f>
        <v>Preventivo</v>
      </c>
      <c r="R107" s="385"/>
      <c r="S107" s="399" t="s">
        <v>2253</v>
      </c>
      <c r="T107" s="399"/>
      <c r="U107" s="223">
        <f>'01-Mapa de riesgo-UO'!AW108</f>
        <v>0</v>
      </c>
      <c r="V107" s="223">
        <f>'01-Mapa de riesgo-UO'!AX108</f>
        <v>0</v>
      </c>
      <c r="W107" s="180">
        <f>IF(U107="COMPARTIR",'01-Mapa de riesgo-UO'!BA108, IF(U107=0, 0,$I$6))</f>
        <v>0</v>
      </c>
      <c r="X107" s="221"/>
      <c r="Y107" s="221"/>
      <c r="Z107" s="221"/>
      <c r="AA107" s="221"/>
      <c r="AB107" s="324"/>
    </row>
    <row r="108" spans="1:28" ht="91.5" hidden="1" customHeight="1" x14ac:dyDescent="0.2">
      <c r="A108" s="324"/>
      <c r="B108" s="332"/>
      <c r="C108" s="402"/>
      <c r="D108" s="332"/>
      <c r="E108" s="332"/>
      <c r="F108" s="332"/>
      <c r="G108" s="52">
        <f>'01-Mapa de riesgo-UO'!I109</f>
        <v>0</v>
      </c>
      <c r="H108" s="332"/>
      <c r="I108" s="385"/>
      <c r="J108" s="332"/>
      <c r="K108" s="405"/>
      <c r="L108" s="399"/>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8" t="str">
        <f>'01-Mapa de riesgo-UO'!AL109</f>
        <v>Semanal</v>
      </c>
      <c r="Q108" s="218" t="str">
        <f>'01-Mapa de riesgo-UO'!AP109</f>
        <v>Preventivo</v>
      </c>
      <c r="R108" s="385"/>
      <c r="S108" s="399" t="s">
        <v>2253</v>
      </c>
      <c r="T108" s="399"/>
      <c r="U108" s="223">
        <f>'01-Mapa de riesgo-UO'!AW109</f>
        <v>0</v>
      </c>
      <c r="V108" s="223">
        <f>'01-Mapa de riesgo-UO'!AX109</f>
        <v>0</v>
      </c>
      <c r="W108" s="180">
        <f>IF(U108="COMPARTIR",'01-Mapa de riesgo-UO'!BA109, IF(U108=0, 0,$I$6))</f>
        <v>0</v>
      </c>
      <c r="X108" s="221"/>
      <c r="Y108" s="221"/>
      <c r="Z108" s="221"/>
      <c r="AA108" s="221"/>
      <c r="AB108" s="324"/>
    </row>
    <row r="109" spans="1:28" ht="91.5" hidden="1" customHeight="1" x14ac:dyDescent="0.2">
      <c r="A109" s="324">
        <v>34</v>
      </c>
      <c r="B109" s="332" t="str">
        <f>'01-Mapa de riesgo-UO'!D110</f>
        <v>DOCENCIA</v>
      </c>
      <c r="C109" s="402" t="str">
        <f>+'01-Mapa de riesgo-UO'!F110</f>
        <v>NO</v>
      </c>
      <c r="D109" s="332" t="str">
        <f>'01-Mapa de riesgo-UO'!J110</f>
        <v>Estratégico</v>
      </c>
      <c r="E109" s="332" t="str">
        <f>'01-Mapa de riesgo-UO'!K110</f>
        <v>Incremento de la deserción estudiantil</v>
      </c>
      <c r="F109" s="332"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32" t="str">
        <f>'01-Mapa de riesgo-UO'!M110</f>
        <v>Indicadores de la Universidad afectados
Disminución de los recursos de la Universidad</v>
      </c>
      <c r="I109" s="385" t="str">
        <f>'01-Mapa de riesgo-UO'!AT110</f>
        <v>LEVE</v>
      </c>
      <c r="J109" s="332" t="str">
        <f>'01-Mapa de riesgo-UO'!AU110</f>
        <v>Índice de Deserción estudiantes de la Facultad</v>
      </c>
      <c r="K109" s="407">
        <v>9.7000000000000003E-2</v>
      </c>
      <c r="L109" s="399"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8" t="str">
        <f>'01-Mapa de riesgo-UO'!AL110</f>
        <v>No definida</v>
      </c>
      <c r="Q109" s="218" t="str">
        <f>'01-Mapa de riesgo-UO'!AP110</f>
        <v>Preventivo</v>
      </c>
      <c r="R109" s="385" t="str">
        <f>'01-Mapa de riesgo-UO'!AR110</f>
        <v>ACEPTABLE</v>
      </c>
      <c r="S109" s="399" t="s">
        <v>2254</v>
      </c>
      <c r="T109" s="399"/>
      <c r="U109" s="223" t="str">
        <f>'01-Mapa de riesgo-UO'!AW110</f>
        <v>ASUMIR</v>
      </c>
      <c r="V109" s="223">
        <f>'01-Mapa de riesgo-UO'!AX110</f>
        <v>0</v>
      </c>
      <c r="W109" s="180">
        <f>IF(U109="COMPARTIR",'01-Mapa de riesgo-UO'!BA110, IF(U109=0, 0,$I$6))</f>
        <v>0</v>
      </c>
      <c r="X109" s="221"/>
      <c r="Y109" s="221"/>
      <c r="Z109" s="221"/>
      <c r="AA109" s="221"/>
      <c r="AB109" s="324" t="s">
        <v>2143</v>
      </c>
    </row>
    <row r="110" spans="1:28" ht="91.5" hidden="1" customHeight="1" x14ac:dyDescent="0.2">
      <c r="A110" s="324"/>
      <c r="B110" s="332"/>
      <c r="C110" s="402"/>
      <c r="D110" s="332"/>
      <c r="E110" s="332"/>
      <c r="F110" s="332"/>
      <c r="G110" s="52" t="str">
        <f>'01-Mapa de riesgo-UO'!I111</f>
        <v>Los currículos de las asignaturas no permiten el buen desempeño del estudiante</v>
      </c>
      <c r="H110" s="332"/>
      <c r="I110" s="385"/>
      <c r="J110" s="332"/>
      <c r="K110" s="405"/>
      <c r="L110" s="399"/>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8" t="str">
        <f>'01-Mapa de riesgo-UO'!AL111</f>
        <v>No definida</v>
      </c>
      <c r="Q110" s="218" t="str">
        <f>'01-Mapa de riesgo-UO'!AP111</f>
        <v>Detectivo</v>
      </c>
      <c r="R110" s="385"/>
      <c r="S110" s="399" t="s">
        <v>2253</v>
      </c>
      <c r="T110" s="399"/>
      <c r="U110" s="223" t="str">
        <f>'01-Mapa de riesgo-UO'!AW111</f>
        <v>ASUMIR</v>
      </c>
      <c r="V110" s="223">
        <f>'01-Mapa de riesgo-UO'!AX111</f>
        <v>0</v>
      </c>
      <c r="W110" s="180">
        <f>IF(U110="COMPARTIR",'01-Mapa de riesgo-UO'!BA111, IF(U110=0, 0,$I$6))</f>
        <v>0</v>
      </c>
      <c r="X110" s="221"/>
      <c r="Y110" s="221"/>
      <c r="Z110" s="221"/>
      <c r="AA110" s="221"/>
      <c r="AB110" s="324"/>
    </row>
    <row r="111" spans="1:28" ht="91.5" hidden="1" customHeight="1" x14ac:dyDescent="0.2">
      <c r="A111" s="324"/>
      <c r="B111" s="332"/>
      <c r="C111" s="402"/>
      <c r="D111" s="332"/>
      <c r="E111" s="332"/>
      <c r="F111" s="332"/>
      <c r="G111" s="52" t="str">
        <f>'01-Mapa de riesgo-UO'!I112</f>
        <v>Bajo conocimiento del docente en pedagogía y didáctica</v>
      </c>
      <c r="H111" s="332"/>
      <c r="I111" s="385"/>
      <c r="J111" s="332"/>
      <c r="K111" s="405"/>
      <c r="L111" s="399"/>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8" t="str">
        <f>'01-Mapa de riesgo-UO'!AL112</f>
        <v>No definida</v>
      </c>
      <c r="Q111" s="218" t="str">
        <f>'01-Mapa de riesgo-UO'!AP112</f>
        <v>Preventivo</v>
      </c>
      <c r="R111" s="385"/>
      <c r="S111" s="399" t="s">
        <v>2253</v>
      </c>
      <c r="T111" s="399"/>
      <c r="U111" s="223" t="str">
        <f>'01-Mapa de riesgo-UO'!AW112</f>
        <v>ASUMIR</v>
      </c>
      <c r="V111" s="223">
        <f>'01-Mapa de riesgo-UO'!AX112</f>
        <v>0</v>
      </c>
      <c r="W111" s="180">
        <f>IF(U111="COMPARTIR",'01-Mapa de riesgo-UO'!BA112, IF(U111=0, 0,$I$6))</f>
        <v>0</v>
      </c>
      <c r="X111" s="221"/>
      <c r="Y111" s="221"/>
      <c r="Z111" s="221"/>
      <c r="AA111" s="221"/>
      <c r="AB111" s="324"/>
    </row>
    <row r="112" spans="1:28" ht="91.5" hidden="1" customHeight="1" x14ac:dyDescent="0.2">
      <c r="A112" s="324">
        <v>35</v>
      </c>
      <c r="B112" s="332" t="str">
        <f>'01-Mapa de riesgo-UO'!D113</f>
        <v>INVESTIGACIÓN_E_INNOVACIÓN</v>
      </c>
      <c r="C112" s="402" t="str">
        <f>+'01-Mapa de riesgo-UO'!F113</f>
        <v>NO</v>
      </c>
      <c r="D112" s="332" t="str">
        <f>'01-Mapa de riesgo-UO'!J113</f>
        <v>Estratégico</v>
      </c>
      <c r="E112" s="332" t="str">
        <f>'01-Mapa de riesgo-UO'!K113</f>
        <v>Descenso de los Grupos de investigación vinculados a la Facultad en el escalafón de Colciencias</v>
      </c>
      <c r="F112" s="332"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32" t="str">
        <f>'01-Mapa de riesgo-UO'!M113</f>
        <v>Incumplimiento con las metas trazadas en el PDI
Pérdida de imagen institucional
Disminución en la investigación</v>
      </c>
      <c r="I112" s="385" t="str">
        <f>'01-Mapa de riesgo-UO'!AT113</f>
        <v>LEVE</v>
      </c>
      <c r="J112" s="332" t="str">
        <f>'01-Mapa de riesgo-UO'!AU113</f>
        <v>Número de Grupos de investigación vinculados a la Facultad que descienden en el escalafón de Colciencias</v>
      </c>
      <c r="K112" s="405">
        <v>0</v>
      </c>
      <c r="L112" s="399"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8" t="str">
        <f>'01-Mapa de riesgo-UO'!AL113</f>
        <v>No definida</v>
      </c>
      <c r="Q112" s="218" t="str">
        <f>'01-Mapa de riesgo-UO'!AP113</f>
        <v>Preventivo</v>
      </c>
      <c r="R112" s="385" t="str">
        <f>'01-Mapa de riesgo-UO'!AR113</f>
        <v>ACEPTABLE</v>
      </c>
      <c r="S112" s="399" t="s">
        <v>2253</v>
      </c>
      <c r="T112" s="399"/>
      <c r="U112" s="223" t="str">
        <f>'01-Mapa de riesgo-UO'!AW113</f>
        <v>ASUMIR</v>
      </c>
      <c r="V112" s="223">
        <f>'01-Mapa de riesgo-UO'!AX113</f>
        <v>0</v>
      </c>
      <c r="W112" s="180">
        <f>IF(U112="COMPARTIR",'01-Mapa de riesgo-UO'!BA113, IF(U112=0, 0,$I$6))</f>
        <v>0</v>
      </c>
      <c r="X112" s="221"/>
      <c r="Y112" s="221"/>
      <c r="Z112" s="221"/>
      <c r="AA112" s="221"/>
      <c r="AB112" s="324" t="s">
        <v>2143</v>
      </c>
    </row>
    <row r="113" spans="1:28" ht="91.5" hidden="1" customHeight="1" x14ac:dyDescent="0.2">
      <c r="A113" s="324"/>
      <c r="B113" s="332"/>
      <c r="C113" s="402"/>
      <c r="D113" s="332"/>
      <c r="E113" s="332"/>
      <c r="F113" s="332"/>
      <c r="G113" s="52" t="str">
        <f>'01-Mapa de riesgo-UO'!I114</f>
        <v>Desactualización de la información del Grupo de Investigación en la plataforma de Colciencias</v>
      </c>
      <c r="H113" s="332"/>
      <c r="I113" s="385"/>
      <c r="J113" s="332"/>
      <c r="K113" s="405"/>
      <c r="L113" s="399"/>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8" t="str">
        <f>'01-Mapa de riesgo-UO'!AL114</f>
        <v>No definida</v>
      </c>
      <c r="Q113" s="218" t="str">
        <f>'01-Mapa de riesgo-UO'!AP114</f>
        <v>Detectivo</v>
      </c>
      <c r="R113" s="385"/>
      <c r="S113" s="399" t="s">
        <v>2253</v>
      </c>
      <c r="T113" s="399"/>
      <c r="U113" s="223" t="str">
        <f>'01-Mapa de riesgo-UO'!AW114</f>
        <v>ASUMIR</v>
      </c>
      <c r="V113" s="223">
        <f>'01-Mapa de riesgo-UO'!AX114</f>
        <v>0</v>
      </c>
      <c r="W113" s="180">
        <f>IF(U113="COMPARTIR",'01-Mapa de riesgo-UO'!BA114, IF(U113=0, 0,$I$6))</f>
        <v>0</v>
      </c>
      <c r="X113" s="221"/>
      <c r="Y113" s="221"/>
      <c r="Z113" s="221"/>
      <c r="AA113" s="221"/>
      <c r="AB113" s="324"/>
    </row>
    <row r="114" spans="1:28" ht="91.5" hidden="1" customHeight="1" x14ac:dyDescent="0.2">
      <c r="A114" s="324"/>
      <c r="B114" s="332"/>
      <c r="C114" s="402"/>
      <c r="D114" s="332"/>
      <c r="E114" s="332"/>
      <c r="F114" s="332"/>
      <c r="G114" s="52" t="str">
        <f>'01-Mapa de riesgo-UO'!I115</f>
        <v xml:space="preserve">Incumplimiento del plan de trabajo docente en términos de investigación </v>
      </c>
      <c r="H114" s="332"/>
      <c r="I114" s="385"/>
      <c r="J114" s="332"/>
      <c r="K114" s="405"/>
      <c r="L114" s="399"/>
      <c r="M114" s="204" t="str">
        <f>IF('01-Mapa de riesgo-UO'!S115="No existen", "No existe control para el riesgo",'01-Mapa de riesgo-UO'!W115)</f>
        <v>Estatuto docente</v>
      </c>
      <c r="N114" s="204">
        <f>'01-Mapa de riesgo-UO'!AB115</f>
        <v>0</v>
      </c>
      <c r="O114" s="204">
        <f>'01-Mapa de riesgo-UO'!AG115</f>
        <v>0</v>
      </c>
      <c r="P114" s="218" t="str">
        <f>'01-Mapa de riesgo-UO'!AL115</f>
        <v>Semestral</v>
      </c>
      <c r="Q114" s="218" t="str">
        <f>'01-Mapa de riesgo-UO'!AP115</f>
        <v>Preventivo</v>
      </c>
      <c r="R114" s="385"/>
      <c r="S114" s="399" t="s">
        <v>2253</v>
      </c>
      <c r="T114" s="399"/>
      <c r="U114" s="223" t="str">
        <f>'01-Mapa de riesgo-UO'!AW115</f>
        <v>ASUMIR</v>
      </c>
      <c r="V114" s="223">
        <f>'01-Mapa de riesgo-UO'!AX115</f>
        <v>0</v>
      </c>
      <c r="W114" s="180">
        <f>IF(U114="COMPARTIR",'01-Mapa de riesgo-UO'!BA115, IF(U114=0, 0,$I$6))</f>
        <v>0</v>
      </c>
      <c r="X114" s="221"/>
      <c r="Y114" s="221"/>
      <c r="Z114" s="221"/>
      <c r="AA114" s="221"/>
      <c r="AB114" s="324"/>
    </row>
    <row r="115" spans="1:28" ht="91.5" hidden="1" customHeight="1" x14ac:dyDescent="0.2">
      <c r="A115" s="324">
        <v>36</v>
      </c>
      <c r="B115" s="332" t="str">
        <f>'01-Mapa de riesgo-UO'!D116</f>
        <v>INVESTIGACIÓN_E_INNOVACIÓN</v>
      </c>
      <c r="C115" s="402" t="str">
        <f>+'01-Mapa de riesgo-UO'!F116</f>
        <v>NO</v>
      </c>
      <c r="D115" s="332" t="str">
        <f>'01-Mapa de riesgo-UO'!J116</f>
        <v>Cumplimiento</v>
      </c>
      <c r="E115" s="332" t="str">
        <f>'01-Mapa de riesgo-UO'!K116</f>
        <v>Proyectos especiales con déficit presupuestal</v>
      </c>
      <c r="F115" s="332" t="str">
        <f>'01-Mapa de riesgo-UO'!L116</f>
        <v>Proyectos especiales de la facultad que no alcanzan los puntos de equilibrio requeridos para su funcionamiento</v>
      </c>
      <c r="G115" s="52" t="str">
        <f>'01-Mapa de riesgo-UO'!I116</f>
        <v>Poca demanda de los servicios ofrecidos por la Facultad</v>
      </c>
      <c r="H115" s="332" t="str">
        <f>'01-Mapa de riesgo-UO'!M116</f>
        <v>Afectación al fondo de la facultad
Incumplimiento de los compromisos pactados en el proyecto
Demandas por incumplimientos</v>
      </c>
      <c r="I115" s="385" t="str">
        <f>'01-Mapa de riesgo-UO'!AT116</f>
        <v>MODERADO</v>
      </c>
      <c r="J115" s="332" t="str">
        <f>'01-Mapa de riesgo-UO'!AU116</f>
        <v>Número de proyectos especiales que al momento de su liquidación presentan saldos en rojo</v>
      </c>
      <c r="K115" s="405">
        <v>0</v>
      </c>
      <c r="L115" s="399" t="s">
        <v>2251</v>
      </c>
      <c r="M115" s="204" t="str">
        <f>IF('01-Mapa de riesgo-UO'!S116="No existen", "No existe control para el riesgo",'01-Mapa de riesgo-UO'!W116)</f>
        <v>Acuerdo 21 de 2007</v>
      </c>
      <c r="N115" s="204">
        <f>'01-Mapa de riesgo-UO'!AB116</f>
        <v>0</v>
      </c>
      <c r="O115" s="204">
        <f>'01-Mapa de riesgo-UO'!AG116</f>
        <v>0</v>
      </c>
      <c r="P115" s="218" t="str">
        <f>'01-Mapa de riesgo-UO'!AL116</f>
        <v>Anual</v>
      </c>
      <c r="Q115" s="218" t="str">
        <f>'01-Mapa de riesgo-UO'!AP116</f>
        <v>Detectivo</v>
      </c>
      <c r="R115" s="385" t="str">
        <f>'01-Mapa de riesgo-UO'!AR116</f>
        <v>ACEPTABLE</v>
      </c>
      <c r="S115" s="399" t="s">
        <v>2253</v>
      </c>
      <c r="T115" s="399"/>
      <c r="U115" s="223" t="str">
        <f>'01-Mapa de riesgo-UO'!AW116</f>
        <v>REDUCIR</v>
      </c>
      <c r="V115" s="223" t="str">
        <f>'01-Mapa de riesgo-UO'!AX116</f>
        <v>Implementar acciones relacionadas con la difusión de los servicios de la facultad</v>
      </c>
      <c r="W115" s="180">
        <f>IF(U115="COMPARTIR",'01-Mapa de riesgo-UO'!BA116, IF(U115=0, 0,$I$6))</f>
        <v>0</v>
      </c>
      <c r="X115" s="221" t="s">
        <v>558</v>
      </c>
      <c r="Y115" s="221" t="s">
        <v>2257</v>
      </c>
      <c r="Z115" s="221" t="s">
        <v>561</v>
      </c>
      <c r="AA115" s="221" t="s">
        <v>2258</v>
      </c>
      <c r="AB115" s="324" t="s">
        <v>2143</v>
      </c>
    </row>
    <row r="116" spans="1:28" ht="91.5" hidden="1" customHeight="1" x14ac:dyDescent="0.2">
      <c r="A116" s="324"/>
      <c r="B116" s="332"/>
      <c r="C116" s="402"/>
      <c r="D116" s="332"/>
      <c r="E116" s="332"/>
      <c r="F116" s="332"/>
      <c r="G116" s="52" t="str">
        <f>'01-Mapa de riesgo-UO'!I117</f>
        <v>Presupuestos mal diseñados o falta de planeación de las actividades</v>
      </c>
      <c r="H116" s="332"/>
      <c r="I116" s="385"/>
      <c r="J116" s="332"/>
      <c r="K116" s="405"/>
      <c r="L116" s="399"/>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8" t="str">
        <f>'01-Mapa de riesgo-UO'!AL117</f>
        <v>Semanal</v>
      </c>
      <c r="Q116" s="218" t="str">
        <f>'01-Mapa de riesgo-UO'!AP117</f>
        <v>Preventivo</v>
      </c>
      <c r="R116" s="385"/>
      <c r="S116" s="399" t="s">
        <v>2253</v>
      </c>
      <c r="T116" s="399"/>
      <c r="U116" s="223" t="str">
        <f>'01-Mapa de riesgo-UO'!AW117</f>
        <v>REDUCIR</v>
      </c>
      <c r="V116" s="223" t="str">
        <f>'01-Mapa de riesgo-UO'!AX117</f>
        <v>Implementar acciones relacionadas con la proyección de los proyectos la facultad</v>
      </c>
      <c r="W116" s="180">
        <f>IF(U116="COMPARTIR",'01-Mapa de riesgo-UO'!BA117, IF(U116=0, 0,$I$6))</f>
        <v>0</v>
      </c>
      <c r="X116" s="221" t="s">
        <v>558</v>
      </c>
      <c r="Y116" s="221" t="s">
        <v>2259</v>
      </c>
      <c r="Z116" s="221" t="s">
        <v>561</v>
      </c>
      <c r="AA116" s="221" t="s">
        <v>2260</v>
      </c>
      <c r="AB116" s="324"/>
    </row>
    <row r="117" spans="1:28" ht="91.5" hidden="1" customHeight="1" x14ac:dyDescent="0.2">
      <c r="A117" s="324"/>
      <c r="B117" s="332"/>
      <c r="C117" s="402"/>
      <c r="D117" s="332"/>
      <c r="E117" s="332"/>
      <c r="F117" s="332"/>
      <c r="G117" s="52">
        <f>'01-Mapa de riesgo-UO'!I118</f>
        <v>0</v>
      </c>
      <c r="H117" s="332"/>
      <c r="I117" s="385"/>
      <c r="J117" s="332"/>
      <c r="K117" s="405"/>
      <c r="L117" s="399"/>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8" t="str">
        <f>'01-Mapa de riesgo-UO'!AL118</f>
        <v>No definida</v>
      </c>
      <c r="Q117" s="218" t="str">
        <f>'01-Mapa de riesgo-UO'!AP118</f>
        <v>Preventivo</v>
      </c>
      <c r="R117" s="385"/>
      <c r="S117" s="399" t="s">
        <v>2253</v>
      </c>
      <c r="T117" s="399"/>
      <c r="U117" s="223">
        <f>'01-Mapa de riesgo-UO'!AW118</f>
        <v>0</v>
      </c>
      <c r="V117" s="223">
        <f>'01-Mapa de riesgo-UO'!AX118</f>
        <v>0</v>
      </c>
      <c r="W117" s="180">
        <f>IF(U117="COMPARTIR",'01-Mapa de riesgo-UO'!BA118, IF(U117=0, 0,$I$6))</f>
        <v>0</v>
      </c>
      <c r="X117" s="221"/>
      <c r="Y117" s="221"/>
      <c r="Z117" s="221"/>
      <c r="AA117" s="221"/>
      <c r="AB117" s="324"/>
    </row>
    <row r="118" spans="1:28" ht="91.5" hidden="1" customHeight="1" x14ac:dyDescent="0.2">
      <c r="A118" s="324">
        <v>37</v>
      </c>
      <c r="B118" s="332" t="str">
        <f>'01-Mapa de riesgo-UO'!D119</f>
        <v>ADMINISTRACIÓN_INSTITUCIONAL</v>
      </c>
      <c r="C118" s="402" t="str">
        <f>+'01-Mapa de riesgo-UO'!F119</f>
        <v>NO</v>
      </c>
      <c r="D118" s="332" t="str">
        <f>'01-Mapa de riesgo-UO'!J119</f>
        <v>Operacional</v>
      </c>
      <c r="E118" s="332" t="str">
        <f>'01-Mapa de riesgo-UO'!K119</f>
        <v>Baja calidad de la labor docente</v>
      </c>
      <c r="F118" s="332" t="str">
        <f>'01-Mapa de riesgo-UO'!L119</f>
        <v>Docentes con baja competencia para ejercer las actividades asignadas</v>
      </c>
      <c r="G118" s="52" t="str">
        <f>'01-Mapa de riesgo-UO'!I119</f>
        <v>Malas prácticas pedagógicas</v>
      </c>
      <c r="H118" s="332" t="str">
        <f>'01-Mapa de riesgo-UO'!M119</f>
        <v>Pérdida de la calidad del programa académico
Aumento de peticiones, quejas y reclamos
Pérdida de imagen institucional</v>
      </c>
      <c r="I118" s="385" t="str">
        <f>'01-Mapa de riesgo-UO'!AT119</f>
        <v>LEVE</v>
      </c>
      <c r="J118" s="332" t="str">
        <f>'01-Mapa de riesgo-UO'!AU119</f>
        <v>Porcentaje de satisfacción de los estudiantes frente a la labor docente (evaluación de desempeño)</v>
      </c>
      <c r="K118" s="405">
        <v>0</v>
      </c>
      <c r="L118" s="399"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8" t="str">
        <f>'01-Mapa de riesgo-UO'!AL119</f>
        <v>Semestral</v>
      </c>
      <c r="Q118" s="218" t="str">
        <f>'01-Mapa de riesgo-UO'!AP119</f>
        <v>Detectivo</v>
      </c>
      <c r="R118" s="385" t="str">
        <f>'01-Mapa de riesgo-UO'!AR119</f>
        <v>ACEPTABLE</v>
      </c>
      <c r="S118" s="399" t="s">
        <v>2253</v>
      </c>
      <c r="T118" s="399"/>
      <c r="U118" s="223" t="str">
        <f>'01-Mapa de riesgo-UO'!AW119</f>
        <v>ASUMIR</v>
      </c>
      <c r="V118" s="223">
        <f>'01-Mapa de riesgo-UO'!AX119</f>
        <v>0</v>
      </c>
      <c r="W118" s="180">
        <f>IF(U118="COMPARTIR",'01-Mapa de riesgo-UO'!BA119, IF(U118=0, 0,$I$6))</f>
        <v>0</v>
      </c>
      <c r="X118" s="221"/>
      <c r="Y118" s="221"/>
      <c r="Z118" s="221"/>
      <c r="AA118" s="221"/>
      <c r="AB118" s="324" t="s">
        <v>2143</v>
      </c>
    </row>
    <row r="119" spans="1:28" ht="91.5" hidden="1" customHeight="1" x14ac:dyDescent="0.2">
      <c r="A119" s="324"/>
      <c r="B119" s="332"/>
      <c r="C119" s="402"/>
      <c r="D119" s="332"/>
      <c r="E119" s="332"/>
      <c r="F119" s="332"/>
      <c r="G119" s="52" t="str">
        <f>'01-Mapa de riesgo-UO'!I120</f>
        <v>Grupos de estudiantes superiores a las políticas institucionales de creación de grupos</v>
      </c>
      <c r="H119" s="332"/>
      <c r="I119" s="385"/>
      <c r="J119" s="332"/>
      <c r="K119" s="405"/>
      <c r="L119" s="399"/>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8" t="str">
        <f>'01-Mapa de riesgo-UO'!AL120</f>
        <v>Semestral</v>
      </c>
      <c r="Q119" s="218" t="str">
        <f>'01-Mapa de riesgo-UO'!AP120</f>
        <v>Preventivo</v>
      </c>
      <c r="R119" s="385"/>
      <c r="S119" s="399" t="s">
        <v>2253</v>
      </c>
      <c r="T119" s="399"/>
      <c r="U119" s="223" t="str">
        <f>'01-Mapa de riesgo-UO'!AW120</f>
        <v>ASUMIR</v>
      </c>
      <c r="V119" s="223">
        <f>'01-Mapa de riesgo-UO'!AX120</f>
        <v>0</v>
      </c>
      <c r="W119" s="180">
        <f>IF(U119="COMPARTIR",'01-Mapa de riesgo-UO'!BA120, IF(U119=0, 0,$I$6))</f>
        <v>0</v>
      </c>
      <c r="X119" s="221"/>
      <c r="Y119" s="221"/>
      <c r="Z119" s="221"/>
      <c r="AA119" s="221"/>
      <c r="AB119" s="324"/>
    </row>
    <row r="120" spans="1:28" ht="91.5" hidden="1" customHeight="1" x14ac:dyDescent="0.2">
      <c r="A120" s="324"/>
      <c r="B120" s="332"/>
      <c r="C120" s="402"/>
      <c r="D120" s="332"/>
      <c r="E120" s="332"/>
      <c r="F120" s="332"/>
      <c r="G120" s="52">
        <f>'01-Mapa de riesgo-UO'!I121</f>
        <v>0</v>
      </c>
      <c r="H120" s="332"/>
      <c r="I120" s="385"/>
      <c r="J120" s="332"/>
      <c r="K120" s="405"/>
      <c r="L120" s="399"/>
      <c r="M120" s="204">
        <f>IF('01-Mapa de riesgo-UO'!S121="No existen", "No existe control para el riesgo",'01-Mapa de riesgo-UO'!W121)</f>
        <v>0</v>
      </c>
      <c r="N120" s="204">
        <f>'01-Mapa de riesgo-UO'!AB121</f>
        <v>0</v>
      </c>
      <c r="O120" s="204">
        <f>'01-Mapa de riesgo-UO'!AG121</f>
        <v>0</v>
      </c>
      <c r="P120" s="218">
        <f>'01-Mapa de riesgo-UO'!AL121</f>
        <v>0</v>
      </c>
      <c r="Q120" s="218">
        <f>'01-Mapa de riesgo-UO'!AP121</f>
        <v>0</v>
      </c>
      <c r="R120" s="385"/>
      <c r="S120" s="399"/>
      <c r="T120" s="399"/>
      <c r="U120" s="223" t="str">
        <f>'01-Mapa de riesgo-UO'!AW121</f>
        <v>ASUMIR</v>
      </c>
      <c r="V120" s="223">
        <f>'01-Mapa de riesgo-UO'!AX121</f>
        <v>0</v>
      </c>
      <c r="W120" s="180">
        <f>IF(U120="COMPARTIR",'01-Mapa de riesgo-UO'!BA121, IF(U120=0, 0,$I$6))</f>
        <v>0</v>
      </c>
      <c r="X120" s="221"/>
      <c r="Y120" s="221"/>
      <c r="Z120" s="221"/>
      <c r="AA120" s="221"/>
      <c r="AB120" s="324"/>
    </row>
    <row r="121" spans="1:28" ht="91.5" hidden="1" customHeight="1" x14ac:dyDescent="0.2">
      <c r="A121" s="324">
        <v>38</v>
      </c>
      <c r="B121" s="332" t="str">
        <f>'01-Mapa de riesgo-UO'!D122</f>
        <v>ADMINISTRACIÓN_INSTITUCIONAL</v>
      </c>
      <c r="C121" s="402" t="str">
        <f>+'01-Mapa de riesgo-UO'!F122</f>
        <v>NO</v>
      </c>
      <c r="D121" s="332" t="str">
        <f>'01-Mapa de riesgo-UO'!J122</f>
        <v>Estratégico</v>
      </c>
      <c r="E121" s="332" t="str">
        <f>'01-Mapa de riesgo-UO'!K122</f>
        <v>Desatención de algunos procesos misionales de la Facultad de Ingenierías y ejecución lenta de los procesos académicos y administrativos</v>
      </c>
      <c r="F121" s="332"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32"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332" t="str">
        <f>'01-Mapa de riesgo-UO'!AU122</f>
        <v>Relación (Número-de-estudiantes/Personal-Decanatura). Caracterización de plataformas vs procesos (Número plataformas / # procesos identificados);Incrementar el número de manuales construidos</v>
      </c>
      <c r="K121" s="405">
        <f>3349/4</f>
        <v>837.25</v>
      </c>
      <c r="L121" s="399"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8" t="str">
        <f>'01-Mapa de riesgo-UO'!AL122</f>
        <v>Mensual</v>
      </c>
      <c r="Q121" s="218" t="str">
        <f>'01-Mapa de riesgo-UO'!AP122</f>
        <v>Preventivo</v>
      </c>
      <c r="R121" s="385" t="str">
        <f>'01-Mapa de riesgo-UO'!AR122</f>
        <v>FUERTE</v>
      </c>
      <c r="S121" s="399" t="s">
        <v>2269</v>
      </c>
      <c r="T121" s="399"/>
      <c r="U121" s="223" t="str">
        <f>'01-Mapa de riesgo-UO'!AW122</f>
        <v>REDUCIR</v>
      </c>
      <c r="V121" s="223" t="str">
        <f>'01-Mapa de riesgo-UO'!AX122</f>
        <v>Creación de reglamento interno del Consejo de Facultad y 3 manuales de procedimientos para procesos académico/administrativos críticos de la facultad</v>
      </c>
      <c r="W121" s="180">
        <f>IF(U121="COMPARTIR",'01-Mapa de riesgo-UO'!BA122, IF(U121=0, 0,$I$6))</f>
        <v>0</v>
      </c>
      <c r="X121" s="221" t="s">
        <v>271</v>
      </c>
      <c r="Y121" s="221" t="s">
        <v>2283</v>
      </c>
      <c r="Z121" s="221" t="s">
        <v>559</v>
      </c>
      <c r="AA121" s="221"/>
      <c r="AB121" s="324" t="s">
        <v>2143</v>
      </c>
    </row>
    <row r="122" spans="1:28" ht="91.5" hidden="1" customHeight="1" x14ac:dyDescent="0.2">
      <c r="A122" s="324"/>
      <c r="B122" s="332"/>
      <c r="C122" s="402"/>
      <c r="D122" s="332"/>
      <c r="E122" s="332"/>
      <c r="F122" s="332"/>
      <c r="G122" s="52" t="str">
        <f>'01-Mapa de riesgo-UO'!I123</f>
        <v>No se cuenta con aplicativos ni los suficientes mecanismos para el seguimiento de la totalidad de los procesos académicos/administrativos de la facultad.</v>
      </c>
      <c r="H122" s="332"/>
      <c r="I122" s="385"/>
      <c r="J122" s="332"/>
      <c r="K122" s="405"/>
      <c r="L122" s="399"/>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8" t="str">
        <f>'01-Mapa de riesgo-UO'!AL123</f>
        <v>Mensual</v>
      </c>
      <c r="Q122" s="218" t="str">
        <f>'01-Mapa de riesgo-UO'!AP123</f>
        <v>Preventivo</v>
      </c>
      <c r="R122" s="385"/>
      <c r="S122" s="399" t="s">
        <v>2270</v>
      </c>
      <c r="T122" s="399"/>
      <c r="U122" s="223" t="str">
        <f>'01-Mapa de riesgo-UO'!AW123</f>
        <v>TRANSFERIR</v>
      </c>
      <c r="V122" s="22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1" t="s">
        <v>558</v>
      </c>
      <c r="Y122" s="221" t="s">
        <v>2284</v>
      </c>
      <c r="Z122" s="221" t="s">
        <v>562</v>
      </c>
      <c r="AA122" s="221"/>
      <c r="AB122" s="324"/>
    </row>
    <row r="123" spans="1:28" ht="91.5" hidden="1" customHeight="1" x14ac:dyDescent="0.2">
      <c r="A123" s="324"/>
      <c r="B123" s="332"/>
      <c r="C123" s="402"/>
      <c r="D123" s="332"/>
      <c r="E123" s="332"/>
      <c r="F123" s="332"/>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32"/>
      <c r="I123" s="385"/>
      <c r="J123" s="332"/>
      <c r="K123" s="405"/>
      <c r="L123" s="399"/>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8" t="str">
        <f>'01-Mapa de riesgo-UO'!AL124</f>
        <v>Trimestral</v>
      </c>
      <c r="Q123" s="218" t="str">
        <f>'01-Mapa de riesgo-UO'!AP124</f>
        <v>Preventivo</v>
      </c>
      <c r="R123" s="385"/>
      <c r="S123" s="399" t="s">
        <v>2271</v>
      </c>
      <c r="T123" s="399"/>
      <c r="U123" s="223" t="str">
        <f>'01-Mapa de riesgo-UO'!AW124</f>
        <v>TRANSFERIR</v>
      </c>
      <c r="V123" s="22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1" t="s">
        <v>558</v>
      </c>
      <c r="Y123" s="221" t="s">
        <v>2285</v>
      </c>
      <c r="Z123" s="221" t="s">
        <v>562</v>
      </c>
      <c r="AA123" s="221"/>
      <c r="AB123" s="324"/>
    </row>
    <row r="124" spans="1:28" ht="91.5" hidden="1" customHeight="1" x14ac:dyDescent="0.2">
      <c r="A124" s="324">
        <v>39</v>
      </c>
      <c r="B124" s="332" t="str">
        <f>'01-Mapa de riesgo-UO'!D125</f>
        <v>DOCENCIA</v>
      </c>
      <c r="C124" s="402" t="str">
        <f>+'01-Mapa de riesgo-UO'!F125</f>
        <v>NO</v>
      </c>
      <c r="D124" s="332" t="str">
        <f>'01-Mapa de riesgo-UO'!J125</f>
        <v>Estratégico</v>
      </c>
      <c r="E124" s="332" t="str">
        <f>'01-Mapa de riesgo-UO'!K125</f>
        <v>Pérdida del registro calificado y de la acreditación de algún programa de pregrado o posgrado</v>
      </c>
      <c r="F124" s="332"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32" t="str">
        <f>'01-Mapa de riesgo-UO'!M125</f>
        <v>Pérdida de posibilidad de apertura y matrícula en los programas académicos.
Imagen desfavorable regional y en la comunidad académica</v>
      </c>
      <c r="I124" s="385" t="str">
        <f>'01-Mapa de riesgo-UO'!AT125</f>
        <v>LEVE</v>
      </c>
      <c r="J124" s="332" t="str">
        <f>'01-Mapa de riesgo-UO'!AU125</f>
        <v>Programas con registro calificado y reacreditación efectuado o en proceso</v>
      </c>
      <c r="K124" s="408">
        <v>1</v>
      </c>
      <c r="L124" s="399"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8" t="str">
        <f>'01-Mapa de riesgo-UO'!AL125</f>
        <v>Anual</v>
      </c>
      <c r="Q124" s="218" t="str">
        <f>'01-Mapa de riesgo-UO'!AP125</f>
        <v>Preventivo</v>
      </c>
      <c r="R124" s="385" t="str">
        <f>'01-Mapa de riesgo-UO'!AR125</f>
        <v>FUERTE</v>
      </c>
      <c r="S124" s="399" t="s">
        <v>2272</v>
      </c>
      <c r="T124" s="399"/>
      <c r="U124" s="223" t="str">
        <f>'01-Mapa de riesgo-UO'!AW125</f>
        <v>ASUMIR</v>
      </c>
      <c r="V124" s="223">
        <f>'01-Mapa de riesgo-UO'!AX125</f>
        <v>0</v>
      </c>
      <c r="W124" s="180">
        <f>IF(U124="COMPARTIR",'01-Mapa de riesgo-UO'!BA125, IF(U124=0, 0,$I$6))</f>
        <v>0</v>
      </c>
      <c r="X124" s="221"/>
      <c r="Y124" s="221"/>
      <c r="Z124" s="221"/>
      <c r="AA124" s="221"/>
      <c r="AB124" s="324" t="s">
        <v>2144</v>
      </c>
    </row>
    <row r="125" spans="1:28" ht="91.5" hidden="1" customHeight="1" x14ac:dyDescent="0.2">
      <c r="A125" s="324"/>
      <c r="B125" s="332"/>
      <c r="C125" s="402"/>
      <c r="D125" s="332"/>
      <c r="E125" s="332"/>
      <c r="F125" s="332"/>
      <c r="G125" s="52" t="str">
        <f>'01-Mapa de riesgo-UO'!I126</f>
        <v>Ausencia de procesos de sistematización de las experiencias desde decanatura apoyado en direcciones</v>
      </c>
      <c r="H125" s="332"/>
      <c r="I125" s="385"/>
      <c r="J125" s="332"/>
      <c r="K125" s="405"/>
      <c r="L125" s="399"/>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8" t="str">
        <f>'01-Mapa de riesgo-UO'!AL126</f>
        <v>Semestral</v>
      </c>
      <c r="Q125" s="218" t="str">
        <f>'01-Mapa de riesgo-UO'!AP126</f>
        <v>Preventivo</v>
      </c>
      <c r="R125" s="385"/>
      <c r="S125" s="399" t="s">
        <v>2273</v>
      </c>
      <c r="T125" s="399"/>
      <c r="U125" s="223" t="str">
        <f>'01-Mapa de riesgo-UO'!AW126</f>
        <v>ASUMIR</v>
      </c>
      <c r="V125" s="223">
        <f>'01-Mapa de riesgo-UO'!AX126</f>
        <v>0</v>
      </c>
      <c r="W125" s="180">
        <f>IF(U125="COMPARTIR",'01-Mapa de riesgo-UO'!BA126, IF(U125=0, 0,$I$6))</f>
        <v>0</v>
      </c>
      <c r="X125" s="221"/>
      <c r="Y125" s="221"/>
      <c r="Z125" s="221"/>
      <c r="AA125" s="221"/>
      <c r="AB125" s="324"/>
    </row>
    <row r="126" spans="1:28" ht="91.5" hidden="1" customHeight="1" x14ac:dyDescent="0.2">
      <c r="A126" s="324"/>
      <c r="B126" s="332"/>
      <c r="C126" s="402"/>
      <c r="D126" s="332"/>
      <c r="E126" s="332"/>
      <c r="F126" s="332"/>
      <c r="G126" s="52">
        <f>'01-Mapa de riesgo-UO'!I127</f>
        <v>0</v>
      </c>
      <c r="H126" s="332"/>
      <c r="I126" s="385"/>
      <c r="J126" s="332"/>
      <c r="K126" s="405"/>
      <c r="L126" s="399"/>
      <c r="M126" s="204">
        <f>IF('01-Mapa de riesgo-UO'!S127="No existen", "No existe control para el riesgo",'01-Mapa de riesgo-UO'!W127)</f>
        <v>0</v>
      </c>
      <c r="N126" s="204">
        <f>'01-Mapa de riesgo-UO'!AB127</f>
        <v>0</v>
      </c>
      <c r="O126" s="204">
        <f>'01-Mapa de riesgo-UO'!AG127</f>
        <v>0</v>
      </c>
      <c r="P126" s="218">
        <f>'01-Mapa de riesgo-UO'!AL127</f>
        <v>0</v>
      </c>
      <c r="Q126" s="218">
        <f>'01-Mapa de riesgo-UO'!AP127</f>
        <v>0</v>
      </c>
      <c r="R126" s="385"/>
      <c r="S126" s="399"/>
      <c r="T126" s="399"/>
      <c r="U126" s="223" t="str">
        <f>'01-Mapa de riesgo-UO'!AW127</f>
        <v>ASUMIR</v>
      </c>
      <c r="V126" s="223">
        <f>'01-Mapa de riesgo-UO'!AX127</f>
        <v>0</v>
      </c>
      <c r="W126" s="180">
        <f>IF(U126="COMPARTIR",'01-Mapa de riesgo-UO'!BA127, IF(U126=0, 0,$I$6))</f>
        <v>0</v>
      </c>
      <c r="X126" s="221"/>
      <c r="Y126" s="221"/>
      <c r="Z126" s="221"/>
      <c r="AA126" s="221"/>
      <c r="AB126" s="324"/>
    </row>
    <row r="127" spans="1:28" ht="91.5" hidden="1" customHeight="1" x14ac:dyDescent="0.2">
      <c r="A127" s="324">
        <v>40</v>
      </c>
      <c r="B127" s="332" t="str">
        <f>'01-Mapa de riesgo-UO'!D128</f>
        <v>DOCENCIA</v>
      </c>
      <c r="C127" s="402" t="str">
        <f>+'01-Mapa de riesgo-UO'!F128</f>
        <v>NO</v>
      </c>
      <c r="D127" s="332" t="str">
        <f>'01-Mapa de riesgo-UO'!J128</f>
        <v>Estratégico</v>
      </c>
      <c r="E127" s="332" t="str">
        <f>'01-Mapa de riesgo-UO'!K128</f>
        <v>Disminución de profesores para soportar el desarrollo de la docencia, investigación, extensión así como los PEP, el PEI y el PDI</v>
      </c>
      <c r="F127" s="332"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32"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332" t="str">
        <f>'01-Mapa de riesgo-UO'!AU128</f>
        <v>Documentación de necesidad en crecimiento de planta y relación docente/estudiante</v>
      </c>
      <c r="K127" s="405">
        <f>3349/43</f>
        <v>77.883720930232556</v>
      </c>
      <c r="L127" s="399"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8" t="str">
        <f>'01-Mapa de riesgo-UO'!AL128</f>
        <v>Semestral</v>
      </c>
      <c r="Q127" s="218" t="str">
        <f>'01-Mapa de riesgo-UO'!AP128</f>
        <v>Preventivo</v>
      </c>
      <c r="R127" s="385" t="str">
        <f>'01-Mapa de riesgo-UO'!AR128</f>
        <v>FUERTE</v>
      </c>
      <c r="S127" s="399" t="s">
        <v>2274</v>
      </c>
      <c r="T127" s="399"/>
      <c r="U127" s="223" t="str">
        <f>'01-Mapa de riesgo-UO'!AW128</f>
        <v>ASUMIR</v>
      </c>
      <c r="V127" s="223">
        <f>'01-Mapa de riesgo-UO'!AX128</f>
        <v>0</v>
      </c>
      <c r="W127" s="180">
        <f>IF(U127="COMPARTIR",'01-Mapa de riesgo-UO'!BA128, IF(U127=0, 0,$I$6))</f>
        <v>0</v>
      </c>
      <c r="X127" s="221"/>
      <c r="Y127" s="221"/>
      <c r="Z127" s="221"/>
      <c r="AA127" s="221"/>
      <c r="AB127" s="324" t="s">
        <v>2143</v>
      </c>
    </row>
    <row r="128" spans="1:28" ht="91.5" hidden="1" customHeight="1" x14ac:dyDescent="0.2">
      <c r="A128" s="324"/>
      <c r="B128" s="332"/>
      <c r="C128" s="402"/>
      <c r="D128" s="332"/>
      <c r="E128" s="332"/>
      <c r="F128" s="332"/>
      <c r="G128" s="52" t="str">
        <f>'01-Mapa de riesgo-UO'!I129</f>
        <v>Ausencia de procesos de sistematización de las experiencias desde decanatura apoyado en direcciones</v>
      </c>
      <c r="H128" s="332"/>
      <c r="I128" s="385"/>
      <c r="J128" s="332"/>
      <c r="K128" s="405"/>
      <c r="L128" s="399"/>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8" t="str">
        <f>'01-Mapa de riesgo-UO'!AL129</f>
        <v>Semestral</v>
      </c>
      <c r="Q128" s="218" t="str">
        <f>'01-Mapa de riesgo-UO'!AP129</f>
        <v>Preventivo</v>
      </c>
      <c r="R128" s="385"/>
      <c r="S128" s="399" t="s">
        <v>2275</v>
      </c>
      <c r="T128" s="399"/>
      <c r="U128" s="223" t="str">
        <f>'01-Mapa de riesgo-UO'!AW129</f>
        <v>ASUMIR</v>
      </c>
      <c r="V128" s="223">
        <f>'01-Mapa de riesgo-UO'!AX129</f>
        <v>0</v>
      </c>
      <c r="W128" s="180">
        <f>IF(U128="COMPARTIR",'01-Mapa de riesgo-UO'!BA129, IF(U128=0, 0,$I$6))</f>
        <v>0</v>
      </c>
      <c r="X128" s="221"/>
      <c r="Y128" s="221"/>
      <c r="Z128" s="221"/>
      <c r="AA128" s="221"/>
      <c r="AB128" s="324"/>
    </row>
    <row r="129" spans="1:28" ht="91.5" hidden="1" customHeight="1" x14ac:dyDescent="0.2">
      <c r="A129" s="324"/>
      <c r="B129" s="332"/>
      <c r="C129" s="402"/>
      <c r="D129" s="332"/>
      <c r="E129" s="332"/>
      <c r="F129" s="332"/>
      <c r="G129" s="52">
        <f>'01-Mapa de riesgo-UO'!I130</f>
        <v>0</v>
      </c>
      <c r="H129" s="332"/>
      <c r="I129" s="385"/>
      <c r="J129" s="332"/>
      <c r="K129" s="405"/>
      <c r="L129" s="399"/>
      <c r="M129" s="204">
        <f>IF('01-Mapa de riesgo-UO'!S130="No existen", "No existe control para el riesgo",'01-Mapa de riesgo-UO'!W130)</f>
        <v>0</v>
      </c>
      <c r="N129" s="204">
        <f>'01-Mapa de riesgo-UO'!AB130</f>
        <v>0</v>
      </c>
      <c r="O129" s="204">
        <f>'01-Mapa de riesgo-UO'!AG130</f>
        <v>0</v>
      </c>
      <c r="P129" s="218">
        <f>'01-Mapa de riesgo-UO'!AL130</f>
        <v>0</v>
      </c>
      <c r="Q129" s="218">
        <f>'01-Mapa de riesgo-UO'!AP130</f>
        <v>0</v>
      </c>
      <c r="R129" s="385"/>
      <c r="S129" s="399"/>
      <c r="T129" s="399"/>
      <c r="U129" s="223" t="str">
        <f>'01-Mapa de riesgo-UO'!AW130</f>
        <v>ASUMIR</v>
      </c>
      <c r="V129" s="223">
        <f>'01-Mapa de riesgo-UO'!AX130</f>
        <v>0</v>
      </c>
      <c r="W129" s="180">
        <f>IF(U129="COMPARTIR",'01-Mapa de riesgo-UO'!BA130, IF(U129=0, 0,$I$6))</f>
        <v>0</v>
      </c>
      <c r="X129" s="221"/>
      <c r="Y129" s="221"/>
      <c r="Z129" s="221"/>
      <c r="AA129" s="221"/>
      <c r="AB129" s="324"/>
    </row>
    <row r="130" spans="1:28" ht="91.5" hidden="1" customHeight="1" x14ac:dyDescent="0.2">
      <c r="A130" s="324">
        <v>41</v>
      </c>
      <c r="B130" s="332" t="str">
        <f>'01-Mapa de riesgo-UO'!D131</f>
        <v>DOCENCIA</v>
      </c>
      <c r="C130" s="402" t="str">
        <f>+'01-Mapa de riesgo-UO'!F131</f>
        <v>NO</v>
      </c>
      <c r="D130" s="332" t="str">
        <f>'01-Mapa de riesgo-UO'!J131</f>
        <v>Estratégico</v>
      </c>
      <c r="E130" s="332" t="str">
        <f>'01-Mapa de riesgo-UO'!K131</f>
        <v>Deserción estudiantil incremental</v>
      </c>
      <c r="F130" s="332"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32" t="str">
        <f>'01-Mapa de riesgo-UO'!M131</f>
        <v>Frustración al estudiante vinculado, demotivación y desconfianza del sistema educativo.
Ineficiencia económica de la institución y el sistema universitario</v>
      </c>
      <c r="I130" s="385" t="str">
        <f>'01-Mapa de riesgo-UO'!AT131</f>
        <v>LEVE</v>
      </c>
      <c r="J130" s="332" t="str">
        <f>'01-Mapa de riesgo-UO'!AU131</f>
        <v>Porcentaje de deserción en cada uno de los programas</v>
      </c>
      <c r="K130" s="408">
        <v>7.7600000000000002E-2</v>
      </c>
      <c r="L130" s="399"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8" t="str">
        <f>'01-Mapa de riesgo-UO'!AL131</f>
        <v>Quincenal</v>
      </c>
      <c r="Q130" s="218" t="str">
        <f>'01-Mapa de riesgo-UO'!AP131</f>
        <v>Preventivo</v>
      </c>
      <c r="R130" s="385" t="str">
        <f>'01-Mapa de riesgo-UO'!AR131</f>
        <v>ACEPTABLE</v>
      </c>
      <c r="S130" s="399" t="s">
        <v>2276</v>
      </c>
      <c r="T130" s="399"/>
      <c r="U130" s="223" t="str">
        <f>'01-Mapa de riesgo-UO'!AW131</f>
        <v>ASUMIR</v>
      </c>
      <c r="V130" s="223">
        <f>'01-Mapa de riesgo-UO'!AX131</f>
        <v>0</v>
      </c>
      <c r="W130" s="180">
        <f>IF(U130="COMPARTIR",'01-Mapa de riesgo-UO'!BA131, IF(U130=0, 0,$I$6))</f>
        <v>0</v>
      </c>
      <c r="X130" s="221"/>
      <c r="Y130" s="221"/>
      <c r="Z130" s="221"/>
      <c r="AA130" s="221"/>
      <c r="AB130" s="324" t="s">
        <v>2143</v>
      </c>
    </row>
    <row r="131" spans="1:28" ht="91.5" hidden="1" customHeight="1" x14ac:dyDescent="0.2">
      <c r="A131" s="324"/>
      <c r="B131" s="332"/>
      <c r="C131" s="402"/>
      <c r="D131" s="332"/>
      <c r="E131" s="332"/>
      <c r="F131" s="332"/>
      <c r="G131" s="52" t="str">
        <f>'01-Mapa de riesgo-UO'!I132</f>
        <v>La falta de acompañamiento hacia los estudiantes facilita la deserción por fallas académicas, desconocimiento de procesos</v>
      </c>
      <c r="H131" s="332"/>
      <c r="I131" s="385"/>
      <c r="J131" s="332"/>
      <c r="K131" s="405"/>
      <c r="L131" s="399"/>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8" t="str">
        <f>'01-Mapa de riesgo-UO'!AL132</f>
        <v>Semestral</v>
      </c>
      <c r="Q131" s="218" t="str">
        <f>'01-Mapa de riesgo-UO'!AP132</f>
        <v>Preventivo</v>
      </c>
      <c r="R131" s="385"/>
      <c r="S131" s="399" t="s">
        <v>2277</v>
      </c>
      <c r="T131" s="399"/>
      <c r="U131" s="223" t="str">
        <f>'01-Mapa de riesgo-UO'!AW132</f>
        <v>ASUMIR</v>
      </c>
      <c r="V131" s="223">
        <f>'01-Mapa de riesgo-UO'!AX132</f>
        <v>0</v>
      </c>
      <c r="W131" s="180">
        <f>IF(U131="COMPARTIR",'01-Mapa de riesgo-UO'!BA132, IF(U131=0, 0,$I$6))</f>
        <v>0</v>
      </c>
      <c r="X131" s="221"/>
      <c r="Y131" s="221"/>
      <c r="Z131" s="221"/>
      <c r="AA131" s="221"/>
      <c r="AB131" s="324"/>
    </row>
    <row r="132" spans="1:28" ht="91.5" hidden="1" customHeight="1" x14ac:dyDescent="0.2">
      <c r="A132" s="324"/>
      <c r="B132" s="332"/>
      <c r="C132" s="402"/>
      <c r="D132" s="332"/>
      <c r="E132" s="332"/>
      <c r="F132" s="332"/>
      <c r="G132" s="52" t="str">
        <f>'01-Mapa de riesgo-UO'!I133</f>
        <v>Carencia de ambientes educativos institucionales que fomenten la investigación, brinden apoyo a emprendedores, faciliten visitas académicas y promuevan la pertenencia en grupos de afinidad y de investigación, entre otros</v>
      </c>
      <c r="H132" s="332"/>
      <c r="I132" s="385"/>
      <c r="J132" s="332"/>
      <c r="K132" s="405"/>
      <c r="L132" s="399"/>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8" t="str">
        <f>'01-Mapa de riesgo-UO'!AL133</f>
        <v>Semestral</v>
      </c>
      <c r="Q132" s="218" t="str">
        <f>'01-Mapa de riesgo-UO'!AP133</f>
        <v>Preventivo</v>
      </c>
      <c r="R132" s="385"/>
      <c r="S132" s="399" t="s">
        <v>2278</v>
      </c>
      <c r="T132" s="399"/>
      <c r="U132" s="223" t="str">
        <f>'01-Mapa de riesgo-UO'!AW133</f>
        <v>ASUMIR</v>
      </c>
      <c r="V132" s="223">
        <f>'01-Mapa de riesgo-UO'!AX133</f>
        <v>0</v>
      </c>
      <c r="W132" s="180">
        <f>IF(U132="COMPARTIR",'01-Mapa de riesgo-UO'!BA133, IF(U132=0, 0,$I$6))</f>
        <v>0</v>
      </c>
      <c r="X132" s="221"/>
      <c r="Y132" s="221"/>
      <c r="Z132" s="221"/>
      <c r="AA132" s="221"/>
      <c r="AB132" s="324"/>
    </row>
    <row r="133" spans="1:28" ht="91.5" customHeight="1" x14ac:dyDescent="0.2">
      <c r="A133" s="324">
        <v>42</v>
      </c>
      <c r="B133" s="332" t="str">
        <f>'01-Mapa de riesgo-UO'!D134</f>
        <v>EXTENSIÓN_PROYECCIÓN_SOCIAL</v>
      </c>
      <c r="C133" s="402" t="str">
        <f>+'01-Mapa de riesgo-UO'!F134</f>
        <v>NO</v>
      </c>
      <c r="D133" s="332" t="str">
        <f>'01-Mapa de riesgo-UO'!J134</f>
        <v>Estratégico</v>
      </c>
      <c r="E133" s="332" t="str">
        <f>'01-Mapa de riesgo-UO'!K134</f>
        <v>Bajo relacionamiento de la facultad y los programas en el medio externo</v>
      </c>
      <c r="F133" s="332"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32"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332" t="str">
        <f>'01-Mapa de riesgo-UO'!AU134</f>
        <v>Promedio de escenarios (eventos) de participación regional</v>
      </c>
      <c r="K133" s="405">
        <v>6</v>
      </c>
      <c r="L133" s="399"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8" t="str">
        <f>'01-Mapa de riesgo-UO'!AL134</f>
        <v>Anual</v>
      </c>
      <c r="Q133" s="218" t="str">
        <f>'01-Mapa de riesgo-UO'!AP134</f>
        <v>Preventivo</v>
      </c>
      <c r="R133" s="385" t="str">
        <f>'01-Mapa de riesgo-UO'!AR134</f>
        <v>ACEPTABLE</v>
      </c>
      <c r="S133" s="399" t="s">
        <v>2279</v>
      </c>
      <c r="T133" s="399"/>
      <c r="U133" s="223" t="str">
        <f>'01-Mapa de riesgo-UO'!AW134</f>
        <v>REDUCIR</v>
      </c>
      <c r="V133" s="223" t="str">
        <f>'01-Mapa de riesgo-UO'!AX134</f>
        <v>Utilización de Google Drive como repositorio para facilitar la gestión de los planes de desarrollo y competitividad de los gremios y entidades territoriales.</v>
      </c>
      <c r="W133" s="180">
        <f>IF(U133="COMPARTIR",'01-Mapa de riesgo-UO'!BA134, IF(U133=0, 0,$I$6))</f>
        <v>0</v>
      </c>
      <c r="X133" s="221" t="s">
        <v>271</v>
      </c>
      <c r="Y133" s="221" t="s">
        <v>2286</v>
      </c>
      <c r="Z133" s="221" t="s">
        <v>559</v>
      </c>
      <c r="AA133" s="221"/>
      <c r="AB133" s="324" t="s">
        <v>2143</v>
      </c>
    </row>
    <row r="134" spans="1:28" ht="91.5" hidden="1" customHeight="1" x14ac:dyDescent="0.2">
      <c r="A134" s="324"/>
      <c r="B134" s="332"/>
      <c r="C134" s="402"/>
      <c r="D134" s="332"/>
      <c r="E134" s="332"/>
      <c r="F134" s="332"/>
      <c r="G134" s="52" t="str">
        <f>'01-Mapa de riesgo-UO'!I135</f>
        <v>Carecemos de un mecaniso o proceso institucional establecido para interactuar con los gremios.</v>
      </c>
      <c r="H134" s="332"/>
      <c r="I134" s="385"/>
      <c r="J134" s="332"/>
      <c r="K134" s="405"/>
      <c r="L134" s="399"/>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8" t="str">
        <f>'01-Mapa de riesgo-UO'!AL135</f>
        <v>Trimestral</v>
      </c>
      <c r="Q134" s="218" t="str">
        <f>'01-Mapa de riesgo-UO'!AP135</f>
        <v>Preventivo</v>
      </c>
      <c r="R134" s="385"/>
      <c r="S134" s="399" t="s">
        <v>2280</v>
      </c>
      <c r="T134" s="399"/>
      <c r="U134" s="223" t="str">
        <f>'01-Mapa de riesgo-UO'!AW135</f>
        <v>REDUCIR</v>
      </c>
      <c r="V134" s="223" t="str">
        <f>'01-Mapa de riesgo-UO'!AX135</f>
        <v>Utilización del Google Drive para facilitar la gestión y el acercamiento con el Consejo de Facultad</v>
      </c>
      <c r="W134" s="180">
        <f>IF(U134="COMPARTIR",'01-Mapa de riesgo-UO'!BA135, IF(U134=0, 0,$I$6))</f>
        <v>0</v>
      </c>
      <c r="X134" s="221" t="s">
        <v>271</v>
      </c>
      <c r="Y134" s="221" t="s">
        <v>2287</v>
      </c>
      <c r="Z134" s="221" t="s">
        <v>559</v>
      </c>
      <c r="AA134" s="221"/>
      <c r="AB134" s="324"/>
    </row>
    <row r="135" spans="1:28" ht="91.5" hidden="1" customHeight="1" x14ac:dyDescent="0.2">
      <c r="A135" s="324"/>
      <c r="B135" s="332"/>
      <c r="C135" s="402"/>
      <c r="D135" s="332"/>
      <c r="E135" s="332"/>
      <c r="F135" s="332"/>
      <c r="G135" s="52" t="str">
        <f>'01-Mapa de riesgo-UO'!I136</f>
        <v>No se cuenta con un plan estratégico que permita seguir unos lineamientos en el tiempo al interior de la facultad.</v>
      </c>
      <c r="H135" s="332"/>
      <c r="I135" s="385"/>
      <c r="J135" s="332"/>
      <c r="K135" s="405"/>
      <c r="L135" s="399"/>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8" t="str">
        <f>'01-Mapa de riesgo-UO'!AL136</f>
        <v>Trimestral</v>
      </c>
      <c r="Q135" s="218" t="str">
        <f>'01-Mapa de riesgo-UO'!AP136</f>
        <v>Preventivo</v>
      </c>
      <c r="R135" s="385"/>
      <c r="S135" s="399" t="s">
        <v>2281</v>
      </c>
      <c r="T135" s="399"/>
      <c r="U135" s="223" t="str">
        <f>'01-Mapa de riesgo-UO'!AW136</f>
        <v>REDUCIR</v>
      </c>
      <c r="V135" s="223" t="str">
        <f>'01-Mapa de riesgo-UO'!AX136</f>
        <v>Foros con los diferentes estamentos  para la construcción de un plan estratégico para la facultad</v>
      </c>
      <c r="W135" s="180">
        <f>IF(U135="COMPARTIR",'01-Mapa de riesgo-UO'!BA136, IF(U135=0, 0,$I$6))</f>
        <v>0</v>
      </c>
      <c r="X135" s="221" t="s">
        <v>271</v>
      </c>
      <c r="Y135" s="221" t="s">
        <v>2288</v>
      </c>
      <c r="Z135" s="221" t="s">
        <v>559</v>
      </c>
      <c r="AA135" s="221"/>
      <c r="AB135" s="324"/>
    </row>
    <row r="136" spans="1:28" ht="91.5" hidden="1" customHeight="1" x14ac:dyDescent="0.2">
      <c r="A136" s="324">
        <v>43</v>
      </c>
      <c r="B136" s="332" t="str">
        <f>'01-Mapa de riesgo-UO'!D137</f>
        <v>ADMINISTRACIÓN_INSTITUCIONAL</v>
      </c>
      <c r="C136" s="402" t="str">
        <f>+'01-Mapa de riesgo-UO'!F137</f>
        <v>NO</v>
      </c>
      <c r="D136" s="332" t="str">
        <f>'01-Mapa de riesgo-UO'!J137</f>
        <v>Financiero</v>
      </c>
      <c r="E136" s="332" t="str">
        <f>'01-Mapa de riesgo-UO'!K137</f>
        <v>Posibilidad que ocurra un error en la aprobación de solicitudes que esté fuera de los parámetros que establece el reglamento</v>
      </c>
      <c r="F136" s="332"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32"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332" t="str">
        <f>'01-Mapa de riesgo-UO'!AU137</f>
        <v xml:space="preserve"># de solicitudes que sean de ordenación del gasto que supere los limites establecidos por el reglamento </v>
      </c>
      <c r="K136" s="408">
        <v>1</v>
      </c>
      <c r="L136" s="399"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8" t="str">
        <f>'01-Mapa de riesgo-UO'!AL137</f>
        <v>No definida</v>
      </c>
      <c r="Q136" s="218" t="str">
        <f>'01-Mapa de riesgo-UO'!AP137</f>
        <v>Preventivo</v>
      </c>
      <c r="R136" s="385" t="str">
        <f>'01-Mapa de riesgo-UO'!AR137</f>
        <v>ACEPTABLE</v>
      </c>
      <c r="S136" s="399" t="s">
        <v>2282</v>
      </c>
      <c r="T136" s="399"/>
      <c r="U136" s="223" t="str">
        <f>'01-Mapa de riesgo-UO'!AW137</f>
        <v>TRANSFERIR</v>
      </c>
      <c r="V136" s="22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1" t="s">
        <v>271</v>
      </c>
      <c r="Y136" s="221" t="s">
        <v>2289</v>
      </c>
      <c r="Z136" s="221" t="s">
        <v>559</v>
      </c>
      <c r="AA136" s="221"/>
      <c r="AB136" s="324" t="s">
        <v>2144</v>
      </c>
    </row>
    <row r="137" spans="1:28" ht="91.5" hidden="1" customHeight="1" x14ac:dyDescent="0.2">
      <c r="A137" s="324"/>
      <c r="B137" s="332"/>
      <c r="C137" s="402"/>
      <c r="D137" s="332"/>
      <c r="E137" s="332"/>
      <c r="F137" s="332"/>
      <c r="G137" s="52">
        <f>'01-Mapa de riesgo-UO'!I138</f>
        <v>0</v>
      </c>
      <c r="H137" s="332"/>
      <c r="I137" s="385"/>
      <c r="J137" s="332"/>
      <c r="K137" s="405"/>
      <c r="L137" s="399"/>
      <c r="M137" s="204">
        <f>IF('01-Mapa de riesgo-UO'!S138="No existen", "No existe control para el riesgo",'01-Mapa de riesgo-UO'!W138)</f>
        <v>0</v>
      </c>
      <c r="N137" s="204">
        <f>'01-Mapa de riesgo-UO'!AB138</f>
        <v>0</v>
      </c>
      <c r="O137" s="204">
        <f>'01-Mapa de riesgo-UO'!AG138</f>
        <v>0</v>
      </c>
      <c r="P137" s="218">
        <f>'01-Mapa de riesgo-UO'!AL138</f>
        <v>0</v>
      </c>
      <c r="Q137" s="218">
        <f>'01-Mapa de riesgo-UO'!AP138</f>
        <v>0</v>
      </c>
      <c r="R137" s="385"/>
      <c r="S137" s="399"/>
      <c r="T137" s="399"/>
      <c r="U137" s="223" t="str">
        <f>'01-Mapa de riesgo-UO'!AW138</f>
        <v>REDUCIR</v>
      </c>
      <c r="V137" s="223" t="str">
        <f>'01-Mapa de riesgo-UO'!AX138</f>
        <v>Consultar las normas vigentes. Compartir y socializar con las personas involucradas la información a través del correo electronico</v>
      </c>
      <c r="W137" s="180">
        <f>IF(U137="COMPARTIR",'01-Mapa de riesgo-UO'!BA138, IF(U137=0, 0,$I$6))</f>
        <v>0</v>
      </c>
      <c r="X137" s="221" t="s">
        <v>558</v>
      </c>
      <c r="Y137" s="221" t="s">
        <v>2290</v>
      </c>
      <c r="Z137" s="221" t="s">
        <v>561</v>
      </c>
      <c r="AA137" s="221" t="s">
        <v>2291</v>
      </c>
      <c r="AB137" s="324"/>
    </row>
    <row r="138" spans="1:28" ht="91.5" hidden="1" customHeight="1" x14ac:dyDescent="0.2">
      <c r="A138" s="324"/>
      <c r="B138" s="332"/>
      <c r="C138" s="402"/>
      <c r="D138" s="332"/>
      <c r="E138" s="332"/>
      <c r="F138" s="332"/>
      <c r="G138" s="52">
        <f>'01-Mapa de riesgo-UO'!I139</f>
        <v>0</v>
      </c>
      <c r="H138" s="332"/>
      <c r="I138" s="385"/>
      <c r="J138" s="332"/>
      <c r="K138" s="405"/>
      <c r="L138" s="399"/>
      <c r="M138" s="204">
        <f>IF('01-Mapa de riesgo-UO'!S139="No existen", "No existe control para el riesgo",'01-Mapa de riesgo-UO'!W139)</f>
        <v>0</v>
      </c>
      <c r="N138" s="204">
        <f>'01-Mapa de riesgo-UO'!AB139</f>
        <v>0</v>
      </c>
      <c r="O138" s="204">
        <f>'01-Mapa de riesgo-UO'!AG139</f>
        <v>0</v>
      </c>
      <c r="P138" s="218">
        <f>'01-Mapa de riesgo-UO'!AL139</f>
        <v>0</v>
      </c>
      <c r="Q138" s="218">
        <f>'01-Mapa de riesgo-UO'!AP139</f>
        <v>0</v>
      </c>
      <c r="R138" s="385"/>
      <c r="S138" s="399"/>
      <c r="T138" s="399"/>
      <c r="U138" s="223">
        <f>'01-Mapa de riesgo-UO'!AW139</f>
        <v>0</v>
      </c>
      <c r="V138" s="223">
        <f>'01-Mapa de riesgo-UO'!AX139</f>
        <v>0</v>
      </c>
      <c r="W138" s="180">
        <f>IF(U138="COMPARTIR",'01-Mapa de riesgo-UO'!BA139, IF(U138=0, 0,$I$6))</f>
        <v>0</v>
      </c>
      <c r="X138" s="221"/>
      <c r="Y138" s="221"/>
      <c r="Z138" s="221"/>
      <c r="AA138" s="221"/>
      <c r="AB138" s="324"/>
    </row>
    <row r="139" spans="1:28" ht="91.5" hidden="1" customHeight="1" x14ac:dyDescent="0.2">
      <c r="A139" s="324">
        <v>44</v>
      </c>
      <c r="B139" s="332" t="str">
        <f>'01-Mapa de riesgo-UO'!D140</f>
        <v>DOCENCIA</v>
      </c>
      <c r="C139" s="402" t="str">
        <f>+'01-Mapa de riesgo-UO'!F140</f>
        <v>NO</v>
      </c>
      <c r="D139" s="332" t="str">
        <f>'01-Mapa de riesgo-UO'!J140</f>
        <v>Estratégico</v>
      </c>
      <c r="E139" s="332" t="str">
        <f>'01-Mapa de riesgo-UO'!K140</f>
        <v>Posibilidad de No apertura de nuevas cohortes de los programas de posgrado</v>
      </c>
      <c r="F139" s="332"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32" t="str">
        <f>'01-Mapa de riesgo-UO'!M140</f>
        <v>Desfinanciación de los recursos financieros de la Facultad 
Posibilidad de cierre del programa de posgrado</v>
      </c>
      <c r="I139" s="385" t="str">
        <f>'01-Mapa de riesgo-UO'!AT140</f>
        <v>MODERADO</v>
      </c>
      <c r="J139" s="332" t="str">
        <f>'01-Mapa de riesgo-UO'!AU140</f>
        <v>N° de cohortes aperturadas anualmente por programa académico</v>
      </c>
      <c r="K139" s="405">
        <v>0</v>
      </c>
      <c r="L139" s="399"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8" t="str">
        <f>'01-Mapa de riesgo-UO'!AL140</f>
        <v>Anual</v>
      </c>
      <c r="Q139" s="218" t="str">
        <f>'01-Mapa de riesgo-UO'!AP140</f>
        <v>Preventivo</v>
      </c>
      <c r="R139" s="385" t="str">
        <f>'01-Mapa de riesgo-UO'!AR140</f>
        <v>ACEPTABLE</v>
      </c>
      <c r="S139" s="399" t="s">
        <v>2295</v>
      </c>
      <c r="T139" s="399"/>
      <c r="U139" s="223" t="str">
        <f>'01-Mapa de riesgo-UO'!AW140</f>
        <v>REDUCIR</v>
      </c>
      <c r="V139" s="223" t="str">
        <f>'01-Mapa de riesgo-UO'!AX140</f>
        <v>REDUCIR</v>
      </c>
      <c r="W139" s="180">
        <f>IF(U139="COMPARTIR",'01-Mapa de riesgo-UO'!BA140, IF(U139=0, 0,$I$6))</f>
        <v>0</v>
      </c>
      <c r="X139" s="221" t="s">
        <v>271</v>
      </c>
      <c r="Y139" s="221" t="s">
        <v>2304</v>
      </c>
      <c r="Z139" s="221" t="s">
        <v>559</v>
      </c>
      <c r="AA139" s="221"/>
      <c r="AB139" s="324" t="s">
        <v>2143</v>
      </c>
    </row>
    <row r="140" spans="1:28" ht="91.5" hidden="1" customHeight="1" x14ac:dyDescent="0.2">
      <c r="A140" s="324"/>
      <c r="B140" s="332"/>
      <c r="C140" s="402"/>
      <c r="D140" s="332"/>
      <c r="E140" s="332"/>
      <c r="F140" s="332"/>
      <c r="G140" s="52" t="str">
        <f>'01-Mapa de riesgo-UO'!I141</f>
        <v>No inscripción de estudiantes Externos</v>
      </c>
      <c r="H140" s="332"/>
      <c r="I140" s="385"/>
      <c r="J140" s="332"/>
      <c r="K140" s="405"/>
      <c r="L140" s="399"/>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8" t="str">
        <f>'01-Mapa de riesgo-UO'!AL141</f>
        <v>Anual</v>
      </c>
      <c r="Q140" s="218" t="str">
        <f>'01-Mapa de riesgo-UO'!AP141</f>
        <v>Preventivo</v>
      </c>
      <c r="R140" s="385"/>
      <c r="S140" s="399" t="s">
        <v>2296</v>
      </c>
      <c r="T140" s="399"/>
      <c r="U140" s="223" t="str">
        <f>'01-Mapa de riesgo-UO'!AW141</f>
        <v>REDUCIR</v>
      </c>
      <c r="V140" s="223" t="str">
        <f>'01-Mapa de riesgo-UO'!AX141</f>
        <v>REDUCIR</v>
      </c>
      <c r="W140" s="180">
        <f>IF(U140="COMPARTIR",'01-Mapa de riesgo-UO'!BA141, IF(U140=0, 0,$I$6))</f>
        <v>0</v>
      </c>
      <c r="X140" s="221" t="s">
        <v>272</v>
      </c>
      <c r="Y140" s="221" t="s">
        <v>2305</v>
      </c>
      <c r="Z140" s="221" t="s">
        <v>560</v>
      </c>
      <c r="AA140" s="221"/>
      <c r="AB140" s="324"/>
    </row>
    <row r="141" spans="1:28" ht="91.5" hidden="1" customHeight="1" x14ac:dyDescent="0.2">
      <c r="A141" s="324"/>
      <c r="B141" s="332"/>
      <c r="C141" s="402"/>
      <c r="D141" s="332"/>
      <c r="E141" s="332"/>
      <c r="F141" s="332"/>
      <c r="G141" s="52" t="str">
        <f>'01-Mapa de riesgo-UO'!I142</f>
        <v>No inscripción de estudiantes internos (pregrados)</v>
      </c>
      <c r="H141" s="332"/>
      <c r="I141" s="385"/>
      <c r="J141" s="332"/>
      <c r="K141" s="405"/>
      <c r="L141" s="399"/>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8" t="str">
        <f>'01-Mapa de riesgo-UO'!AL142</f>
        <v>Anual</v>
      </c>
      <c r="Q141" s="218" t="str">
        <f>'01-Mapa de riesgo-UO'!AP142</f>
        <v>Preventivo</v>
      </c>
      <c r="R141" s="385"/>
      <c r="S141" s="399" t="s">
        <v>2297</v>
      </c>
      <c r="T141" s="399"/>
      <c r="U141" s="223" t="str">
        <f>'01-Mapa de riesgo-UO'!AW142</f>
        <v>REDUCIR</v>
      </c>
      <c r="V141" s="223" t="str">
        <f>'01-Mapa de riesgo-UO'!AX142</f>
        <v>REDUCIR</v>
      </c>
      <c r="W141" s="180">
        <f>IF(U141="COMPARTIR",'01-Mapa de riesgo-UO'!BA142, IF(U141=0, 0,$I$6))</f>
        <v>0</v>
      </c>
      <c r="X141" s="221" t="s">
        <v>271</v>
      </c>
      <c r="Y141" s="221" t="s">
        <v>2306</v>
      </c>
      <c r="Z141" s="221" t="s">
        <v>559</v>
      </c>
      <c r="AA141" s="221"/>
      <c r="AB141" s="324"/>
    </row>
    <row r="142" spans="1:28" s="176" customFormat="1" ht="91.5" hidden="1" customHeight="1" x14ac:dyDescent="0.2">
      <c r="A142" s="337">
        <v>45</v>
      </c>
      <c r="B142" s="342" t="str">
        <f>'01-Mapa de riesgo-UO'!D143</f>
        <v>ADMINISTRACIÓN_INSTITUCIONAL</v>
      </c>
      <c r="C142" s="423" t="str">
        <f>+'01-Mapa de riesgo-UO'!F143</f>
        <v>NO</v>
      </c>
      <c r="D142" s="342" t="str">
        <f>'01-Mapa de riesgo-UO'!J143</f>
        <v>Tecnología</v>
      </c>
      <c r="E142" s="342" t="str">
        <f>'01-Mapa de riesgo-UO'!K143</f>
        <v>Posibilidad de Afectación en los procesos administrativos y académicos de la facultad y sus programas</v>
      </c>
      <c r="F142" s="342"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42" t="str">
        <f>'01-Mapa de riesgo-UO'!M143</f>
        <v>Pérdida de información
Reclamos de las partes involucradas
Reprocesos y aumento de carga de trabajo
Incumplimiento de los tiempos de entrega</v>
      </c>
      <c r="I142" s="342" t="str">
        <f>'01-Mapa de riesgo-UO'!AT143</f>
        <v>MODERADO</v>
      </c>
      <c r="J142" s="342" t="str">
        <f>'01-Mapa de riesgo-UO'!AU143</f>
        <v>N° de aplicativos de Sistemas de Información que presentan fallas durante el semestre</v>
      </c>
      <c r="K142" s="406">
        <v>0.3</v>
      </c>
      <c r="L142" s="399" t="s">
        <v>2293</v>
      </c>
      <c r="M142" s="223" t="str">
        <f>IF('01-Mapa de riesgo-UO'!S143="No existen", "No existe control para el riesgo",'01-Mapa de riesgo-UO'!W143)</f>
        <v>Reporte inmediato de las fallas a los entes encargados</v>
      </c>
      <c r="N142" s="223">
        <f>'01-Mapa de riesgo-UO'!AB143</f>
        <v>0</v>
      </c>
      <c r="O142" s="223" t="str">
        <f>'01-Mapa de riesgo-UO'!AG143</f>
        <v>Auxiliares de los programas y de la facultad - Transitorio
Profesional de apoyo a decanatura - Transitorio</v>
      </c>
      <c r="P142" s="223" t="str">
        <f>'01-Mapa de riesgo-UO'!AL143</f>
        <v>No definida</v>
      </c>
      <c r="Q142" s="223" t="str">
        <f>'01-Mapa de riesgo-UO'!AP143</f>
        <v>Detectivo</v>
      </c>
      <c r="R142" s="342" t="str">
        <f>'01-Mapa de riesgo-UO'!AR143</f>
        <v>ACEPTABLE</v>
      </c>
      <c r="S142" s="399" t="s">
        <v>2298</v>
      </c>
      <c r="T142" s="399"/>
      <c r="U142" s="223" t="str">
        <f>'01-Mapa de riesgo-UO'!AW143</f>
        <v>REDUCIR</v>
      </c>
      <c r="V142" s="223" t="str">
        <f>'01-Mapa de riesgo-UO'!AX143</f>
        <v>REDUCIR</v>
      </c>
      <c r="W142" s="180">
        <f>IF(U142="COMPARTIR",'01-Mapa de riesgo-UO'!BA143, IF(U142=0, 0,$I$6))</f>
        <v>0</v>
      </c>
      <c r="X142" s="221" t="s">
        <v>271</v>
      </c>
      <c r="Y142" s="221" t="s">
        <v>2307</v>
      </c>
      <c r="Z142" s="221" t="s">
        <v>559</v>
      </c>
      <c r="AA142" s="221"/>
      <c r="AB142" s="324" t="s">
        <v>2143</v>
      </c>
    </row>
    <row r="143" spans="1:28" s="176" customFormat="1" ht="91.5" hidden="1" customHeight="1" x14ac:dyDescent="0.2">
      <c r="A143" s="337"/>
      <c r="B143" s="342"/>
      <c r="C143" s="423"/>
      <c r="D143" s="342"/>
      <c r="E143" s="342"/>
      <c r="F143" s="342"/>
      <c r="G143" s="175" t="str">
        <f>'01-Mapa de riesgo-UO'!I144</f>
        <v xml:space="preserve">Fallas en  los sistemas de información </v>
      </c>
      <c r="H143" s="342"/>
      <c r="I143" s="342"/>
      <c r="J143" s="342"/>
      <c r="K143" s="405"/>
      <c r="L143" s="399"/>
      <c r="M143" s="223" t="str">
        <f>IF('01-Mapa de riesgo-UO'!S144="No existen", "No existe control para el riesgo",'01-Mapa de riesgo-UO'!W144)</f>
        <v>Seguimiento y reuniones con los entes encargados</v>
      </c>
      <c r="N143" s="223">
        <f>'01-Mapa de riesgo-UO'!AB144</f>
        <v>0</v>
      </c>
      <c r="O143" s="223" t="str">
        <f>'01-Mapa de riesgo-UO'!AG144</f>
        <v>Directores de los programas - Planta
Decano - Planta
Profesional de apoyo a decanatura - Transitorio</v>
      </c>
      <c r="P143" s="223" t="str">
        <f>'01-Mapa de riesgo-UO'!AL144</f>
        <v>No definida</v>
      </c>
      <c r="Q143" s="223" t="str">
        <f>'01-Mapa de riesgo-UO'!AP144</f>
        <v>Preventivo</v>
      </c>
      <c r="R143" s="342"/>
      <c r="S143" s="399" t="s">
        <v>2299</v>
      </c>
      <c r="T143" s="399"/>
      <c r="U143" s="223">
        <f>'01-Mapa de riesgo-UO'!AW144</f>
        <v>0</v>
      </c>
      <c r="V143" s="223">
        <f>'01-Mapa de riesgo-UO'!AX144</f>
        <v>0</v>
      </c>
      <c r="W143" s="180">
        <f>IF(U143="COMPARTIR",'01-Mapa de riesgo-UO'!BA144, IF(U143=0, 0,$I$6))</f>
        <v>0</v>
      </c>
      <c r="X143" s="221"/>
      <c r="Y143" s="221"/>
      <c r="Z143" s="221"/>
      <c r="AA143" s="221"/>
      <c r="AB143" s="324"/>
    </row>
    <row r="144" spans="1:28" s="176" customFormat="1" ht="91.5" hidden="1" customHeight="1" x14ac:dyDescent="0.2">
      <c r="A144" s="337"/>
      <c r="B144" s="342"/>
      <c r="C144" s="423"/>
      <c r="D144" s="342"/>
      <c r="E144" s="342"/>
      <c r="F144" s="342"/>
      <c r="G144" s="175" t="str">
        <f>'01-Mapa de riesgo-UO'!I145</f>
        <v>Demora en la asignación de usuarios</v>
      </c>
      <c r="H144" s="342"/>
      <c r="I144" s="342"/>
      <c r="J144" s="342"/>
      <c r="K144" s="405"/>
      <c r="L144" s="399"/>
      <c r="M144" s="223" t="str">
        <f>IF('01-Mapa de riesgo-UO'!S145="No existen", "No existe control para el riesgo",'01-Mapa de riesgo-UO'!W145)</f>
        <v>Reunión para asignación de usuarios</v>
      </c>
      <c r="N144" s="223">
        <f>'01-Mapa de riesgo-UO'!AB145</f>
        <v>0</v>
      </c>
      <c r="O144" s="223" t="str">
        <f>'01-Mapa de riesgo-UO'!AG145</f>
        <v>Directores de los programas - Planta
Decano - Planta
Profesional de apoyo a decanatura - Transitorio</v>
      </c>
      <c r="P144" s="223" t="str">
        <f>'01-Mapa de riesgo-UO'!AL145</f>
        <v>No definida</v>
      </c>
      <c r="Q144" s="223" t="str">
        <f>'01-Mapa de riesgo-UO'!AP145</f>
        <v>Preventivo</v>
      </c>
      <c r="R144" s="342"/>
      <c r="S144" s="399" t="s">
        <v>2300</v>
      </c>
      <c r="T144" s="399"/>
      <c r="U144" s="223">
        <f>'01-Mapa de riesgo-UO'!AW145</f>
        <v>0</v>
      </c>
      <c r="V144" s="223">
        <f>'01-Mapa de riesgo-UO'!AX145</f>
        <v>0</v>
      </c>
      <c r="W144" s="180">
        <f>IF(U144="COMPARTIR",'01-Mapa de riesgo-UO'!BA145, IF(U144=0, 0,$I$6))</f>
        <v>0</v>
      </c>
      <c r="X144" s="221"/>
      <c r="Y144" s="221"/>
      <c r="Z144" s="221"/>
      <c r="AA144" s="221"/>
      <c r="AB144" s="324"/>
    </row>
    <row r="145" spans="1:28" ht="91.5" hidden="1" customHeight="1" x14ac:dyDescent="0.2">
      <c r="A145" s="324">
        <v>46</v>
      </c>
      <c r="B145" s="332" t="str">
        <f>'01-Mapa de riesgo-UO'!D146</f>
        <v>DOCENCIA</v>
      </c>
      <c r="C145" s="402" t="str">
        <f>+'01-Mapa de riesgo-UO'!F146</f>
        <v>NO</v>
      </c>
      <c r="D145" s="332" t="str">
        <f>'01-Mapa de riesgo-UO'!J146</f>
        <v>Operacional</v>
      </c>
      <c r="E145" s="332" t="str">
        <f>'01-Mapa de riesgo-UO'!K146</f>
        <v>Afectación en la prestación del servicio (desarrollo de clases)</v>
      </c>
      <c r="F145" s="332" t="str">
        <f>'01-Mapa de riesgo-UO'!L146</f>
        <v>Al momento de inicio de semestre algunas asignaturas se quedan sin asignación de salón o sala de cómputo.</v>
      </c>
      <c r="G145" s="52" t="str">
        <f>'01-Mapa de riesgo-UO'!I146</f>
        <v>Deficit de salas de cómputo y salones para la alta demanda de clases</v>
      </c>
      <c r="H145" s="332" t="str">
        <f>'01-Mapa de riesgo-UO'!M146</f>
        <v>Demora para dar inicio a las clases
Iniciar clases en condiciones no adecuadas</v>
      </c>
      <c r="I145" s="385" t="str">
        <f>'01-Mapa de riesgo-UO'!AT146</f>
        <v>MODERADO</v>
      </c>
      <c r="J145" s="332" t="str">
        <f>'01-Mapa de riesgo-UO'!AU146</f>
        <v>N° de asginaturas sin asignación de salón o sala de cómputo durante todo el semestre</v>
      </c>
      <c r="K145" s="406">
        <v>0.1</v>
      </c>
      <c r="L145" s="399"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8" t="str">
        <f>'01-Mapa de riesgo-UO'!AL146</f>
        <v>Semestral</v>
      </c>
      <c r="Q145" s="218" t="str">
        <f>'01-Mapa de riesgo-UO'!AP146</f>
        <v>Preventivo</v>
      </c>
      <c r="R145" s="385" t="str">
        <f>'01-Mapa de riesgo-UO'!AR146</f>
        <v>ACEPTABLE</v>
      </c>
      <c r="S145" s="399" t="s">
        <v>2301</v>
      </c>
      <c r="T145" s="399"/>
      <c r="U145" s="223" t="str">
        <f>'01-Mapa de riesgo-UO'!AW146</f>
        <v>COMPARTIR</v>
      </c>
      <c r="V145" s="223" t="str">
        <f>'01-Mapa de riesgo-UO'!AX146</f>
        <v>COMPARTIR</v>
      </c>
      <c r="W145" s="180" t="str">
        <f>IF(U145="COMPARTIR",'01-Mapa de riesgo-UO'!BA146, IF(U145=0, 0,$I$6))</f>
        <v>CRIE</v>
      </c>
      <c r="X145" s="221" t="s">
        <v>272</v>
      </c>
      <c r="Y145" s="221" t="s">
        <v>2308</v>
      </c>
      <c r="Z145" s="221" t="s">
        <v>560</v>
      </c>
      <c r="AA145" s="221"/>
      <c r="AB145" s="324" t="s">
        <v>2143</v>
      </c>
    </row>
    <row r="146" spans="1:28" ht="91.5" hidden="1" customHeight="1" x14ac:dyDescent="0.2">
      <c r="A146" s="324"/>
      <c r="B146" s="332"/>
      <c r="C146" s="402"/>
      <c r="D146" s="332"/>
      <c r="E146" s="332"/>
      <c r="F146" s="332"/>
      <c r="G146" s="52" t="str">
        <f>'01-Mapa de riesgo-UO'!I147</f>
        <v>Asignación de salas de cómputo demorado</v>
      </c>
      <c r="H146" s="332"/>
      <c r="I146" s="385"/>
      <c r="J146" s="332"/>
      <c r="K146" s="405"/>
      <c r="L146" s="399"/>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8" t="str">
        <f>'01-Mapa de riesgo-UO'!AL147</f>
        <v>Semestral</v>
      </c>
      <c r="Q146" s="218" t="str">
        <f>'01-Mapa de riesgo-UO'!AP147</f>
        <v>Preventivo</v>
      </c>
      <c r="R146" s="385"/>
      <c r="S146" s="399" t="s">
        <v>2302</v>
      </c>
      <c r="T146" s="399"/>
      <c r="U146" s="223">
        <f>'01-Mapa de riesgo-UO'!AW147</f>
        <v>0</v>
      </c>
      <c r="V146" s="223">
        <f>'01-Mapa de riesgo-UO'!AX147</f>
        <v>0</v>
      </c>
      <c r="W146" s="180">
        <f>IF(U146="COMPARTIR",'01-Mapa de riesgo-UO'!BA147, IF(U146=0, 0,$I$6))</f>
        <v>0</v>
      </c>
      <c r="X146" s="221"/>
      <c r="Y146" s="221"/>
      <c r="Z146" s="221"/>
      <c r="AA146" s="221"/>
      <c r="AB146" s="324"/>
    </row>
    <row r="147" spans="1:28" ht="91.5" hidden="1" customHeight="1" x14ac:dyDescent="0.2">
      <c r="A147" s="324"/>
      <c r="B147" s="332"/>
      <c r="C147" s="402"/>
      <c r="D147" s="332"/>
      <c r="E147" s="332"/>
      <c r="F147" s="332"/>
      <c r="G147" s="52" t="str">
        <f>'01-Mapa de riesgo-UO'!I148</f>
        <v>Falta de parametrización de las necesides de salones de computo</v>
      </c>
      <c r="H147" s="332"/>
      <c r="I147" s="385"/>
      <c r="J147" s="332"/>
      <c r="K147" s="405"/>
      <c r="L147" s="399"/>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8" t="str">
        <f>'01-Mapa de riesgo-UO'!AL148</f>
        <v>Semestral</v>
      </c>
      <c r="Q147" s="218" t="str">
        <f>'01-Mapa de riesgo-UO'!AP148</f>
        <v>Preventivo</v>
      </c>
      <c r="R147" s="385"/>
      <c r="S147" s="399" t="s">
        <v>2303</v>
      </c>
      <c r="T147" s="399"/>
      <c r="U147" s="223">
        <f>'01-Mapa de riesgo-UO'!AW148</f>
        <v>0</v>
      </c>
      <c r="V147" s="223">
        <f>'01-Mapa de riesgo-UO'!AX148</f>
        <v>0</v>
      </c>
      <c r="W147" s="180">
        <f>IF(U147="COMPARTIR",'01-Mapa de riesgo-UO'!BA148, IF(U147=0, 0,$I$6))</f>
        <v>0</v>
      </c>
      <c r="X147" s="221"/>
      <c r="Y147" s="221"/>
      <c r="Z147" s="221"/>
      <c r="AA147" s="221"/>
      <c r="AB147" s="324"/>
    </row>
    <row r="148" spans="1:28" ht="91.5" hidden="1" customHeight="1" x14ac:dyDescent="0.2">
      <c r="A148" s="324">
        <v>47</v>
      </c>
      <c r="B148" s="332" t="str">
        <f>'01-Mapa de riesgo-UO'!D149</f>
        <v>DOCENCIA</v>
      </c>
      <c r="C148" s="402" t="str">
        <f>+'01-Mapa de riesgo-UO'!F149</f>
        <v>NO</v>
      </c>
      <c r="D148" s="332" t="str">
        <f>'01-Mapa de riesgo-UO'!J149</f>
        <v>Cumplimiento</v>
      </c>
      <c r="E148" s="332" t="str">
        <f>'01-Mapa de riesgo-UO'!K149</f>
        <v>No renovación del registro calificado de un programa académico</v>
      </c>
      <c r="F148" s="332" t="str">
        <f>'01-Mapa de riesgo-UO'!L149</f>
        <v xml:space="preserve">Perdida del registro calificado de uno de los programas que hacen parte de la facultad. </v>
      </c>
      <c r="G148" s="52" t="str">
        <f>'01-Mapa de riesgo-UO'!I149</f>
        <v>Bajo seguimiento a las fechas de vencimiento a los registros calificados</v>
      </c>
      <c r="H148" s="332" t="str">
        <f>'01-Mapa de riesgo-UO'!M149</f>
        <v>Suspención de la oferta  del  el programa .
No apertura de nuevas cohortes.
Perdida de imagen de la Institución.</v>
      </c>
      <c r="I148" s="385" t="str">
        <f>'01-Mapa de riesgo-UO'!AT149</f>
        <v>MODERADO</v>
      </c>
      <c r="J148" s="332" t="str">
        <f>'01-Mapa de riesgo-UO'!AU149</f>
        <v xml:space="preserve">Numero de Programas sin RRC /Total de programas*100 </v>
      </c>
      <c r="K148" s="408">
        <v>0</v>
      </c>
      <c r="L148" s="399"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8" t="str">
        <f>'01-Mapa de riesgo-UO'!AL149</f>
        <v>Anual</v>
      </c>
      <c r="Q148" s="218" t="str">
        <f>'01-Mapa de riesgo-UO'!AP149</f>
        <v>Preventivo</v>
      </c>
      <c r="R148" s="385" t="str">
        <f>'01-Mapa de riesgo-UO'!AR149</f>
        <v>ACEPTABLE</v>
      </c>
      <c r="S148" s="399" t="s">
        <v>2312</v>
      </c>
      <c r="T148" s="399"/>
      <c r="U148" s="223" t="str">
        <f>'01-Mapa de riesgo-UO'!AW149</f>
        <v>COMPARTIR</v>
      </c>
      <c r="V148" s="22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1"/>
      <c r="Y148" s="221"/>
      <c r="Z148" s="221"/>
      <c r="AA148" s="221"/>
      <c r="AB148" s="324" t="s">
        <v>2144</v>
      </c>
    </row>
    <row r="149" spans="1:28" ht="91.5" hidden="1" customHeight="1" x14ac:dyDescent="0.2">
      <c r="A149" s="324"/>
      <c r="B149" s="332"/>
      <c r="C149" s="402"/>
      <c r="D149" s="332"/>
      <c r="E149" s="332"/>
      <c r="F149" s="332"/>
      <c r="G149" s="52" t="str">
        <f>'01-Mapa de riesgo-UO'!I150</f>
        <v>Poco  conocimiento sobre las implicaciones del riesgo para la institución, el programa, y la facultad</v>
      </c>
      <c r="H149" s="332"/>
      <c r="I149" s="385"/>
      <c r="J149" s="332"/>
      <c r="K149" s="405"/>
      <c r="L149" s="399"/>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8" t="str">
        <f>'01-Mapa de riesgo-UO'!AL150</f>
        <v>Anual</v>
      </c>
      <c r="Q149" s="218" t="str">
        <f>'01-Mapa de riesgo-UO'!AP150</f>
        <v>Preventivo</v>
      </c>
      <c r="R149" s="385"/>
      <c r="S149" s="399" t="s">
        <v>2313</v>
      </c>
      <c r="T149" s="399"/>
      <c r="U149" s="223">
        <f>'01-Mapa de riesgo-UO'!AW150</f>
        <v>0</v>
      </c>
      <c r="V149" s="223">
        <f>'01-Mapa de riesgo-UO'!AX150</f>
        <v>0</v>
      </c>
      <c r="W149" s="180">
        <f>IF(U149="COMPARTIR",'01-Mapa de riesgo-UO'!BA150, IF(U149=0, 0,$I$6))</f>
        <v>0</v>
      </c>
      <c r="X149" s="221"/>
      <c r="Y149" s="221"/>
      <c r="Z149" s="221"/>
      <c r="AA149" s="221"/>
      <c r="AB149" s="324"/>
    </row>
    <row r="150" spans="1:28" ht="91.5" hidden="1" customHeight="1" x14ac:dyDescent="0.2">
      <c r="A150" s="324"/>
      <c r="B150" s="332"/>
      <c r="C150" s="402"/>
      <c r="D150" s="332"/>
      <c r="E150" s="332"/>
      <c r="F150" s="332"/>
      <c r="G150" s="52">
        <f>'01-Mapa de riesgo-UO'!I151</f>
        <v>0</v>
      </c>
      <c r="H150" s="332"/>
      <c r="I150" s="385"/>
      <c r="J150" s="332"/>
      <c r="K150" s="405"/>
      <c r="L150" s="399"/>
      <c r="M150" s="204">
        <f>IF('01-Mapa de riesgo-UO'!S151="No existen", "No existe control para el riesgo",'01-Mapa de riesgo-UO'!W151)</f>
        <v>0</v>
      </c>
      <c r="N150" s="204">
        <f>'01-Mapa de riesgo-UO'!AB151</f>
        <v>0</v>
      </c>
      <c r="O150" s="204">
        <f>'01-Mapa de riesgo-UO'!AG151</f>
        <v>0</v>
      </c>
      <c r="P150" s="218">
        <f>'01-Mapa de riesgo-UO'!AL151</f>
        <v>0</v>
      </c>
      <c r="Q150" s="218">
        <f>'01-Mapa de riesgo-UO'!AP151</f>
        <v>0</v>
      </c>
      <c r="R150" s="385"/>
      <c r="S150" s="399"/>
      <c r="T150" s="399"/>
      <c r="U150" s="223">
        <f>'01-Mapa de riesgo-UO'!AW151</f>
        <v>0</v>
      </c>
      <c r="V150" s="223">
        <f>'01-Mapa de riesgo-UO'!AX151</f>
        <v>0</v>
      </c>
      <c r="W150" s="180">
        <f>IF(U150="COMPARTIR",'01-Mapa de riesgo-UO'!BA151, IF(U150=0, 0,$I$6))</f>
        <v>0</v>
      </c>
      <c r="X150" s="221"/>
      <c r="Y150" s="221"/>
      <c r="Z150" s="221"/>
      <c r="AA150" s="221"/>
      <c r="AB150" s="324"/>
    </row>
    <row r="151" spans="1:28" ht="91.5" hidden="1" customHeight="1" x14ac:dyDescent="0.2">
      <c r="A151" s="324">
        <v>48</v>
      </c>
      <c r="B151" s="332" t="str">
        <f>'01-Mapa de riesgo-UO'!D152</f>
        <v>DOCENCIA</v>
      </c>
      <c r="C151" s="402" t="str">
        <f>+'01-Mapa de riesgo-UO'!F152</f>
        <v>NO</v>
      </c>
      <c r="D151" s="332" t="str">
        <f>'01-Mapa de riesgo-UO'!J152</f>
        <v>Operacional</v>
      </c>
      <c r="E151" s="332" t="str">
        <f>'01-Mapa de riesgo-UO'!K152</f>
        <v>Programas académicos sin acreditación o sin renovación de la misma</v>
      </c>
      <c r="F151" s="332" t="str">
        <f>'01-Mapa de riesgo-UO'!L152</f>
        <v>No otorgamiento de la acreditación o perdida de la misma en uno de los programas que hacen parte de la facultad</v>
      </c>
      <c r="G151" s="52" t="str">
        <f>'01-Mapa de riesgo-UO'!I152</f>
        <v>Falta de seguimiento y control sobre el contexto normativo de interés</v>
      </c>
      <c r="H151" s="332" t="str">
        <f>'01-Mapa de riesgo-UO'!M152</f>
        <v>Afectación a los  indicadores de calidad  de la Universidad
Pérdida de imagen institucional</v>
      </c>
      <c r="I151" s="385" t="str">
        <f>'01-Mapa de riesgo-UO'!AT152</f>
        <v>LEVE</v>
      </c>
      <c r="J151" s="332" t="str">
        <f>'01-Mapa de riesgo-UO'!AU152</f>
        <v>Número de programas sin RA / Total de programas acreditados *100</v>
      </c>
      <c r="K151" s="408">
        <v>0</v>
      </c>
      <c r="L151" s="399"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8" t="str">
        <f>'01-Mapa de riesgo-UO'!AL152</f>
        <v>No definida</v>
      </c>
      <c r="Q151" s="218" t="str">
        <f>'01-Mapa de riesgo-UO'!AP152</f>
        <v>Preventivo</v>
      </c>
      <c r="R151" s="385" t="str">
        <f>'01-Mapa de riesgo-UO'!AR152</f>
        <v>ACEPTABLE</v>
      </c>
      <c r="S151" s="399" t="s">
        <v>2312</v>
      </c>
      <c r="T151" s="399"/>
      <c r="U151" s="223" t="str">
        <f>'01-Mapa de riesgo-UO'!AW152</f>
        <v>ASUMIR</v>
      </c>
      <c r="V151" s="223">
        <f>'01-Mapa de riesgo-UO'!AX152</f>
        <v>0</v>
      </c>
      <c r="W151" s="180">
        <f>IF(U151="COMPARTIR",'01-Mapa de riesgo-UO'!BA152, IF(U151=0, 0,$I$6))</f>
        <v>0</v>
      </c>
      <c r="X151" s="221"/>
      <c r="Y151" s="221"/>
      <c r="Z151" s="221"/>
      <c r="AA151" s="221"/>
      <c r="AB151" s="324" t="s">
        <v>2144</v>
      </c>
    </row>
    <row r="152" spans="1:28" ht="91.5" hidden="1" customHeight="1" x14ac:dyDescent="0.2">
      <c r="A152" s="324"/>
      <c r="B152" s="332"/>
      <c r="C152" s="402"/>
      <c r="D152" s="332"/>
      <c r="E152" s="332"/>
      <c r="F152" s="332"/>
      <c r="G152" s="52" t="str">
        <f>'01-Mapa de riesgo-UO'!I153</f>
        <v>Desarticulación en la ejecución de los planes de mejoramiento frente al cambio normativo, asociado a los procesos de autoevaluación.</v>
      </c>
      <c r="H152" s="332"/>
      <c r="I152" s="385"/>
      <c r="J152" s="332"/>
      <c r="K152" s="405"/>
      <c r="L152" s="399"/>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8" t="str">
        <f>'01-Mapa de riesgo-UO'!AL153</f>
        <v>Anual</v>
      </c>
      <c r="Q152" s="218" t="str">
        <f>'01-Mapa de riesgo-UO'!AP153</f>
        <v>Preventivo</v>
      </c>
      <c r="R152" s="385"/>
      <c r="S152" s="399" t="s">
        <v>2314</v>
      </c>
      <c r="T152" s="399"/>
      <c r="U152" s="223" t="str">
        <f>'01-Mapa de riesgo-UO'!AW153</f>
        <v>ASUMIR</v>
      </c>
      <c r="V152" s="223">
        <f>'01-Mapa de riesgo-UO'!AX153</f>
        <v>0</v>
      </c>
      <c r="W152" s="180">
        <f>IF(U152="COMPARTIR",'01-Mapa de riesgo-UO'!BA153, IF(U152=0, 0,$I$6))</f>
        <v>0</v>
      </c>
      <c r="X152" s="221"/>
      <c r="Y152" s="221"/>
      <c r="Z152" s="221"/>
      <c r="AA152" s="221"/>
      <c r="AB152" s="324"/>
    </row>
    <row r="153" spans="1:28" ht="91.5" hidden="1" customHeight="1" x14ac:dyDescent="0.2">
      <c r="A153" s="324"/>
      <c r="B153" s="332"/>
      <c r="C153" s="402"/>
      <c r="D153" s="332"/>
      <c r="E153" s="332"/>
      <c r="F153" s="332"/>
      <c r="G153" s="52" t="str">
        <f>'01-Mapa de riesgo-UO'!I154</f>
        <v>Formulación  y seguimiento inadecuados a los  planes de mejoramiento</v>
      </c>
      <c r="H153" s="332"/>
      <c r="I153" s="385"/>
      <c r="J153" s="332"/>
      <c r="K153" s="405"/>
      <c r="L153" s="399"/>
      <c r="M153" s="204">
        <f>IF('01-Mapa de riesgo-UO'!S154="No existen", "No existe control para el riesgo",'01-Mapa de riesgo-UO'!W154)</f>
        <v>0</v>
      </c>
      <c r="N153" s="204">
        <f>'01-Mapa de riesgo-UO'!AB154</f>
        <v>0</v>
      </c>
      <c r="O153" s="204">
        <f>'01-Mapa de riesgo-UO'!AG154</f>
        <v>0</v>
      </c>
      <c r="P153" s="218">
        <f>'01-Mapa de riesgo-UO'!AL154</f>
        <v>0</v>
      </c>
      <c r="Q153" s="218">
        <f>'01-Mapa de riesgo-UO'!AP154</f>
        <v>0</v>
      </c>
      <c r="R153" s="385"/>
      <c r="S153" s="399"/>
      <c r="T153" s="399"/>
      <c r="U153" s="223" t="str">
        <f>'01-Mapa de riesgo-UO'!AW154</f>
        <v>ASUMIR</v>
      </c>
      <c r="V153" s="223">
        <f>'01-Mapa de riesgo-UO'!AX154</f>
        <v>0</v>
      </c>
      <c r="W153" s="180">
        <f>IF(U153="COMPARTIR",'01-Mapa de riesgo-UO'!BA154, IF(U153=0, 0,$I$6))</f>
        <v>0</v>
      </c>
      <c r="X153" s="221"/>
      <c r="Y153" s="221"/>
      <c r="Z153" s="221"/>
      <c r="AA153" s="221"/>
      <c r="AB153" s="324"/>
    </row>
    <row r="154" spans="1:28" ht="91.5" hidden="1" customHeight="1" x14ac:dyDescent="0.2">
      <c r="A154" s="324">
        <v>49</v>
      </c>
      <c r="B154" s="332" t="str">
        <f>'01-Mapa de riesgo-UO'!D155</f>
        <v>INVESTIGACIÓN_E_INNOVACIÓN</v>
      </c>
      <c r="C154" s="402" t="str">
        <f>+'01-Mapa de riesgo-UO'!F155</f>
        <v>NO</v>
      </c>
      <c r="D154" s="332" t="str">
        <f>'01-Mapa de riesgo-UO'!J155</f>
        <v>Estratégico</v>
      </c>
      <c r="E154" s="332" t="str">
        <f>'01-Mapa de riesgo-UO'!K155</f>
        <v xml:space="preserve">Disminución o desenso de los grupos de investigación en el escalafon de MinCiencias
</v>
      </c>
      <c r="F154" s="332"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32"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332" t="str">
        <f>'01-Mapa de riesgo-UO'!AU155</f>
        <v>N° de grupos de investigación que bajan de categoria / N°Total de grupos categorizados en MinCiencias</v>
      </c>
      <c r="K154" s="404">
        <v>0</v>
      </c>
      <c r="L154" s="400"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8" t="str">
        <f>'01-Mapa de riesgo-UO'!AL155</f>
        <v>Anual</v>
      </c>
      <c r="Q154" s="218" t="str">
        <f>'01-Mapa de riesgo-UO'!AP155</f>
        <v>Preventivo</v>
      </c>
      <c r="R154" s="385" t="str">
        <f>'01-Mapa de riesgo-UO'!AR155</f>
        <v>ACEPTABLE</v>
      </c>
      <c r="S154" s="399" t="s">
        <v>2314</v>
      </c>
      <c r="T154" s="399"/>
      <c r="U154" s="223" t="str">
        <f>'01-Mapa de riesgo-UO'!AW155</f>
        <v>ASUMIR</v>
      </c>
      <c r="V154" s="223">
        <f>'01-Mapa de riesgo-UO'!AX155</f>
        <v>0</v>
      </c>
      <c r="W154" s="180">
        <f>IF(U154="COMPARTIR",'01-Mapa de riesgo-UO'!BA155, IF(U154=0, 0,$I$6))</f>
        <v>0</v>
      </c>
      <c r="X154" s="221"/>
      <c r="Y154" s="221"/>
      <c r="Z154" s="221"/>
      <c r="AA154" s="221"/>
      <c r="AB154" s="324" t="s">
        <v>2144</v>
      </c>
    </row>
    <row r="155" spans="1:28" ht="91.5" hidden="1" customHeight="1" x14ac:dyDescent="0.2">
      <c r="A155" s="324"/>
      <c r="B155" s="332"/>
      <c r="C155" s="402"/>
      <c r="D155" s="332"/>
      <c r="E155" s="332"/>
      <c r="F155" s="332"/>
      <c r="G155" s="52" t="str">
        <f>'01-Mapa de riesgo-UO'!I156</f>
        <v>Pocos  recursos para el proceso de investigación</v>
      </c>
      <c r="H155" s="332"/>
      <c r="I155" s="385"/>
      <c r="J155" s="332"/>
      <c r="K155" s="401"/>
      <c r="L155" s="400"/>
      <c r="M155" s="204">
        <f>IF('01-Mapa de riesgo-UO'!S156="No existen", "No existe control para el riesgo",'01-Mapa de riesgo-UO'!W156)</f>
        <v>0</v>
      </c>
      <c r="N155" s="204">
        <f>'01-Mapa de riesgo-UO'!AB156</f>
        <v>0</v>
      </c>
      <c r="O155" s="204">
        <f>'01-Mapa de riesgo-UO'!AG156</f>
        <v>0</v>
      </c>
      <c r="P155" s="218">
        <f>'01-Mapa de riesgo-UO'!AL156</f>
        <v>0</v>
      </c>
      <c r="Q155" s="218">
        <f>'01-Mapa de riesgo-UO'!AP156</f>
        <v>0</v>
      </c>
      <c r="R155" s="385"/>
      <c r="S155" s="399"/>
      <c r="T155" s="399"/>
      <c r="U155" s="223" t="str">
        <f>'01-Mapa de riesgo-UO'!AW156</f>
        <v>ASUMIR</v>
      </c>
      <c r="V155" s="223">
        <f>'01-Mapa de riesgo-UO'!AX156</f>
        <v>0</v>
      </c>
      <c r="W155" s="180">
        <f>IF(U155="COMPARTIR",'01-Mapa de riesgo-UO'!BA156, IF(U155=0, 0,$I$6))</f>
        <v>0</v>
      </c>
      <c r="X155" s="221"/>
      <c r="Y155" s="221"/>
      <c r="Z155" s="221"/>
      <c r="AA155" s="221"/>
      <c r="AB155" s="324"/>
    </row>
    <row r="156" spans="1:28" ht="91.5" hidden="1" customHeight="1" x14ac:dyDescent="0.2">
      <c r="A156" s="324"/>
      <c r="B156" s="332"/>
      <c r="C156" s="402"/>
      <c r="D156" s="332"/>
      <c r="E156" s="332"/>
      <c r="F156" s="332"/>
      <c r="G156" s="52" t="str">
        <f>'01-Mapa de riesgo-UO'!I157</f>
        <v xml:space="preserve"> No se tiene infraestructura adecuada en los laboratorios para la práctica investigativa</v>
      </c>
      <c r="H156" s="332"/>
      <c r="I156" s="385"/>
      <c r="J156" s="332"/>
      <c r="K156" s="401"/>
      <c r="L156" s="400"/>
      <c r="M156" s="204">
        <f>IF('01-Mapa de riesgo-UO'!S157="No existen", "No existe control para el riesgo",'01-Mapa de riesgo-UO'!W157)</f>
        <v>0</v>
      </c>
      <c r="N156" s="204">
        <f>'01-Mapa de riesgo-UO'!AB157</f>
        <v>0</v>
      </c>
      <c r="O156" s="204">
        <f>'01-Mapa de riesgo-UO'!AG157</f>
        <v>0</v>
      </c>
      <c r="P156" s="218">
        <f>'01-Mapa de riesgo-UO'!AL157</f>
        <v>0</v>
      </c>
      <c r="Q156" s="218">
        <f>'01-Mapa de riesgo-UO'!AP157</f>
        <v>0</v>
      </c>
      <c r="R156" s="385"/>
      <c r="S156" s="399"/>
      <c r="T156" s="399"/>
      <c r="U156" s="223" t="str">
        <f>'01-Mapa de riesgo-UO'!AW157</f>
        <v>ASUMIR</v>
      </c>
      <c r="V156" s="223">
        <f>'01-Mapa de riesgo-UO'!AX157</f>
        <v>0</v>
      </c>
      <c r="W156" s="180">
        <f>IF(U156="COMPARTIR",'01-Mapa de riesgo-UO'!BA157, IF(U156=0, 0,$I$6))</f>
        <v>0</v>
      </c>
      <c r="X156" s="221"/>
      <c r="Y156" s="221"/>
      <c r="Z156" s="221"/>
      <c r="AA156" s="221"/>
      <c r="AB156" s="324"/>
    </row>
    <row r="157" spans="1:28" ht="91.5" customHeight="1" x14ac:dyDescent="0.2">
      <c r="A157" s="324">
        <v>50</v>
      </c>
      <c r="B157" s="332" t="str">
        <f>'01-Mapa de riesgo-UO'!D158</f>
        <v>EXTENSIÓN_PROYECCIÓN_SOCIAL</v>
      </c>
      <c r="C157" s="402" t="str">
        <f>+'01-Mapa de riesgo-UO'!F158</f>
        <v>NO</v>
      </c>
      <c r="D157" s="332" t="str">
        <f>'01-Mapa de riesgo-UO'!J158</f>
        <v>Corrupción</v>
      </c>
      <c r="E157" s="332" t="str">
        <f>'01-Mapa de riesgo-UO'!K158</f>
        <v>Pérdida de la imparcialidad
(4.1.3)</v>
      </c>
      <c r="F157" s="332"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32" t="str">
        <f>'01-Mapa de riesgo-UO'!M158</f>
        <v>Pérdida de  credibilidad en el laboratorio, pérdida de la confianza en el funcionario y Iniciación de un proceso disciplinario</v>
      </c>
      <c r="I157" s="385" t="str">
        <f>'01-Mapa de riesgo-UO'!AT158</f>
        <v>LEVE</v>
      </c>
      <c r="J157" s="332" t="str">
        <f>'01-Mapa de riesgo-UO'!AU158</f>
        <v>No informes con pérdida de la imparcialidad/ No informes expedidos por el laboratorio</v>
      </c>
      <c r="K157" s="408"/>
      <c r="L157" s="399"/>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8" t="str">
        <f>'01-Mapa de riesgo-UO'!AL158</f>
        <v>No definida</v>
      </c>
      <c r="Q157" s="218" t="str">
        <f>'01-Mapa de riesgo-UO'!AP158</f>
        <v>Preventivo</v>
      </c>
      <c r="R157" s="385" t="str">
        <f>'01-Mapa de riesgo-UO'!AR158</f>
        <v>ACEPTABLE</v>
      </c>
      <c r="S157" s="399"/>
      <c r="T157" s="399"/>
      <c r="U157" s="223" t="str">
        <f>'01-Mapa de riesgo-UO'!AW158</f>
        <v>ASUMIR</v>
      </c>
      <c r="V157" s="223">
        <f>'01-Mapa de riesgo-UO'!AX158</f>
        <v>0</v>
      </c>
      <c r="W157" s="180">
        <f>IF(U157="COMPARTIR",'01-Mapa de riesgo-UO'!BA158, IF(U157=0, 0,$I$6))</f>
        <v>0</v>
      </c>
      <c r="X157" s="221"/>
      <c r="Y157" s="221"/>
      <c r="Z157" s="221"/>
      <c r="AA157" s="221"/>
      <c r="AB157" s="324"/>
    </row>
    <row r="158" spans="1:28" ht="91.5" hidden="1" customHeight="1" x14ac:dyDescent="0.2">
      <c r="A158" s="324"/>
      <c r="B158" s="332"/>
      <c r="C158" s="402"/>
      <c r="D158" s="332"/>
      <c r="E158" s="332"/>
      <c r="F158" s="332"/>
      <c r="G158" s="52" t="str">
        <f>'01-Mapa de riesgo-UO'!I159</f>
        <v>Orden de un superior sobre el resultado del ensayo / calibración</v>
      </c>
      <c r="H158" s="332"/>
      <c r="I158" s="385"/>
      <c r="J158" s="332"/>
      <c r="K158" s="405"/>
      <c r="L158" s="399"/>
      <c r="M158" s="204">
        <f>IF('01-Mapa de riesgo-UO'!S159="No existen", "No existe control para el riesgo",'01-Mapa de riesgo-UO'!W159)</f>
        <v>0</v>
      </c>
      <c r="N158" s="204">
        <f>'01-Mapa de riesgo-UO'!AB159</f>
        <v>0</v>
      </c>
      <c r="O158" s="204">
        <f>'01-Mapa de riesgo-UO'!AG159</f>
        <v>0</v>
      </c>
      <c r="P158" s="218">
        <f>'01-Mapa de riesgo-UO'!AL159</f>
        <v>0</v>
      </c>
      <c r="Q158" s="218">
        <f>'01-Mapa de riesgo-UO'!AP159</f>
        <v>0</v>
      </c>
      <c r="R158" s="385"/>
      <c r="S158" s="399"/>
      <c r="T158" s="399"/>
      <c r="U158" s="223" t="str">
        <f>'01-Mapa de riesgo-UO'!AW159</f>
        <v>ASUMIR</v>
      </c>
      <c r="V158" s="223">
        <f>'01-Mapa de riesgo-UO'!AX159</f>
        <v>0</v>
      </c>
      <c r="W158" s="180">
        <f>IF(U158="COMPARTIR",'01-Mapa de riesgo-UO'!BA159, IF(U158=0, 0,$I$6))</f>
        <v>0</v>
      </c>
      <c r="X158" s="221"/>
      <c r="Y158" s="221"/>
      <c r="Z158" s="221"/>
      <c r="AA158" s="221"/>
      <c r="AB158" s="324"/>
    </row>
    <row r="159" spans="1:28" ht="91.5" hidden="1" customHeight="1" x14ac:dyDescent="0.2">
      <c r="A159" s="324"/>
      <c r="B159" s="332"/>
      <c r="C159" s="402"/>
      <c r="D159" s="332"/>
      <c r="E159" s="332"/>
      <c r="F159" s="332"/>
      <c r="G159" s="52">
        <f>'01-Mapa de riesgo-UO'!I160</f>
        <v>0</v>
      </c>
      <c r="H159" s="332"/>
      <c r="I159" s="385"/>
      <c r="J159" s="332"/>
      <c r="K159" s="405"/>
      <c r="L159" s="399"/>
      <c r="M159" s="204">
        <f>IF('01-Mapa de riesgo-UO'!S160="No existen", "No existe control para el riesgo",'01-Mapa de riesgo-UO'!W160)</f>
        <v>0</v>
      </c>
      <c r="N159" s="204">
        <f>'01-Mapa de riesgo-UO'!AB160</f>
        <v>0</v>
      </c>
      <c r="O159" s="204">
        <f>'01-Mapa de riesgo-UO'!AG160</f>
        <v>0</v>
      </c>
      <c r="P159" s="218">
        <f>'01-Mapa de riesgo-UO'!AL160</f>
        <v>0</v>
      </c>
      <c r="Q159" s="218">
        <f>'01-Mapa de riesgo-UO'!AP160</f>
        <v>0</v>
      </c>
      <c r="R159" s="385"/>
      <c r="S159" s="399"/>
      <c r="T159" s="399"/>
      <c r="U159" s="223" t="str">
        <f>'01-Mapa de riesgo-UO'!AW160</f>
        <v>ASUMIR</v>
      </c>
      <c r="V159" s="223">
        <f>'01-Mapa de riesgo-UO'!AX160</f>
        <v>0</v>
      </c>
      <c r="W159" s="180">
        <f>IF(U159="COMPARTIR",'01-Mapa de riesgo-UO'!BA160, IF(U159=0, 0,$I$6))</f>
        <v>0</v>
      </c>
      <c r="X159" s="221"/>
      <c r="Y159" s="221"/>
      <c r="Z159" s="221"/>
      <c r="AA159" s="221"/>
      <c r="AB159" s="324"/>
    </row>
    <row r="160" spans="1:28" ht="91.5" customHeight="1" x14ac:dyDescent="0.2">
      <c r="A160" s="324">
        <v>51</v>
      </c>
      <c r="B160" s="332" t="str">
        <f>'01-Mapa de riesgo-UO'!D161</f>
        <v>EXTENSIÓN_PROYECCIÓN_SOCIAL</v>
      </c>
      <c r="C160" s="402" t="str">
        <f>+'01-Mapa de riesgo-UO'!F161</f>
        <v>NO</v>
      </c>
      <c r="D160" s="332" t="str">
        <f>'01-Mapa de riesgo-UO'!J161</f>
        <v>Operacional</v>
      </c>
      <c r="E160" s="332" t="str">
        <f>'01-Mapa de riesgo-UO'!K161</f>
        <v>Pérdida de la validez de los resultados del laboratorio
(6,3)</v>
      </c>
      <c r="F160" s="332" t="str">
        <f>'01-Mapa de riesgo-UO'!L161</f>
        <v>Tener instalaciones inadecuadas que pueden ver afectada la validez de los resultados</v>
      </c>
      <c r="G160" s="52" t="str">
        <f>'01-Mapa de riesgo-UO'!I161</f>
        <v>Condiciones ambientales e instalaciones inadecuadas para los ensayos</v>
      </c>
      <c r="H160" s="332" t="str">
        <f>'01-Mapa de riesgo-UO'!M161</f>
        <v>Pérdida de  credibilidad en el laboratorio
Pérdida de la confianza en el laboratorio</v>
      </c>
      <c r="I160" s="385" t="str">
        <f>'01-Mapa de riesgo-UO'!AT161</f>
        <v>LEVE</v>
      </c>
      <c r="J160" s="332" t="str">
        <f>'01-Mapa de riesgo-UO'!AU161</f>
        <v xml:space="preserve">No veces en que las instalaciones fueron inadecuadas para la realización del ensayo </v>
      </c>
      <c r="K160" s="408"/>
      <c r="L160" s="399"/>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8" t="str">
        <f>'01-Mapa de riesgo-UO'!AL161</f>
        <v>No definida</v>
      </c>
      <c r="Q160" s="218" t="str">
        <f>'01-Mapa de riesgo-UO'!AP161</f>
        <v>Preventivo</v>
      </c>
      <c r="R160" s="385" t="str">
        <f>'01-Mapa de riesgo-UO'!AR161</f>
        <v>ACEPTABLE</v>
      </c>
      <c r="S160" s="399"/>
      <c r="T160" s="399"/>
      <c r="U160" s="223" t="str">
        <f>'01-Mapa de riesgo-UO'!AW161</f>
        <v>ASUMIR</v>
      </c>
      <c r="V160" s="223">
        <f>'01-Mapa de riesgo-UO'!AX161</f>
        <v>0</v>
      </c>
      <c r="W160" s="180">
        <f>IF(U160="COMPARTIR",'01-Mapa de riesgo-UO'!BA161, IF(U160=0, 0,$I$6))</f>
        <v>0</v>
      </c>
      <c r="X160" s="221"/>
      <c r="Y160" s="221"/>
      <c r="Z160" s="221"/>
      <c r="AA160" s="221"/>
      <c r="AB160" s="324"/>
    </row>
    <row r="161" spans="1:28" ht="91.5" hidden="1" customHeight="1" x14ac:dyDescent="0.2">
      <c r="A161" s="324"/>
      <c r="B161" s="332"/>
      <c r="C161" s="402"/>
      <c r="D161" s="332"/>
      <c r="E161" s="332"/>
      <c r="F161" s="332"/>
      <c r="G161" s="52">
        <f>'01-Mapa de riesgo-UO'!I162</f>
        <v>0</v>
      </c>
      <c r="H161" s="332"/>
      <c r="I161" s="385"/>
      <c r="J161" s="332"/>
      <c r="K161" s="405"/>
      <c r="L161" s="399"/>
      <c r="M161" s="204">
        <f>IF('01-Mapa de riesgo-UO'!S162="No existen", "No existe control para el riesgo",'01-Mapa de riesgo-UO'!W162)</f>
        <v>0</v>
      </c>
      <c r="N161" s="204">
        <f>'01-Mapa de riesgo-UO'!AB162</f>
        <v>0</v>
      </c>
      <c r="O161" s="204">
        <f>'01-Mapa de riesgo-UO'!AG162</f>
        <v>0</v>
      </c>
      <c r="P161" s="218">
        <f>'01-Mapa de riesgo-UO'!AL162</f>
        <v>0</v>
      </c>
      <c r="Q161" s="218">
        <f>'01-Mapa de riesgo-UO'!AP162</f>
        <v>0</v>
      </c>
      <c r="R161" s="385"/>
      <c r="S161" s="399"/>
      <c r="T161" s="399"/>
      <c r="U161" s="223" t="str">
        <f>'01-Mapa de riesgo-UO'!AW162</f>
        <v>ASUMIR</v>
      </c>
      <c r="V161" s="223">
        <f>'01-Mapa de riesgo-UO'!AX162</f>
        <v>0</v>
      </c>
      <c r="W161" s="180">
        <f>IF(U161="COMPARTIR",'01-Mapa de riesgo-UO'!BA162, IF(U161=0, 0,$I$6))</f>
        <v>0</v>
      </c>
      <c r="X161" s="221"/>
      <c r="Y161" s="221"/>
      <c r="Z161" s="221"/>
      <c r="AA161" s="221"/>
      <c r="AB161" s="324"/>
    </row>
    <row r="162" spans="1:28" ht="91.5" hidden="1" customHeight="1" x14ac:dyDescent="0.2">
      <c r="A162" s="324"/>
      <c r="B162" s="332"/>
      <c r="C162" s="402"/>
      <c r="D162" s="332"/>
      <c r="E162" s="332"/>
      <c r="F162" s="332"/>
      <c r="G162" s="52">
        <f>'01-Mapa de riesgo-UO'!I163</f>
        <v>0</v>
      </c>
      <c r="H162" s="332"/>
      <c r="I162" s="385"/>
      <c r="J162" s="332"/>
      <c r="K162" s="405"/>
      <c r="L162" s="399"/>
      <c r="M162" s="204">
        <f>IF('01-Mapa de riesgo-UO'!S163="No existen", "No existe control para el riesgo",'01-Mapa de riesgo-UO'!W163)</f>
        <v>0</v>
      </c>
      <c r="N162" s="204">
        <f>'01-Mapa de riesgo-UO'!AB163</f>
        <v>0</v>
      </c>
      <c r="O162" s="204">
        <f>'01-Mapa de riesgo-UO'!AG163</f>
        <v>0</v>
      </c>
      <c r="P162" s="218">
        <f>'01-Mapa de riesgo-UO'!AL163</f>
        <v>0</v>
      </c>
      <c r="Q162" s="218">
        <f>'01-Mapa de riesgo-UO'!AP163</f>
        <v>0</v>
      </c>
      <c r="R162" s="385"/>
      <c r="S162" s="399"/>
      <c r="T162" s="399"/>
      <c r="U162" s="223" t="str">
        <f>'01-Mapa de riesgo-UO'!AW163</f>
        <v>ASUMIR</v>
      </c>
      <c r="V162" s="223">
        <f>'01-Mapa de riesgo-UO'!AX163</f>
        <v>0</v>
      </c>
      <c r="W162" s="180">
        <f>IF(U162="COMPARTIR",'01-Mapa de riesgo-UO'!BA163, IF(U162=0, 0,$I$6))</f>
        <v>0</v>
      </c>
      <c r="X162" s="221"/>
      <c r="Y162" s="221"/>
      <c r="Z162" s="221"/>
      <c r="AA162" s="221"/>
      <c r="AB162" s="324"/>
    </row>
    <row r="163" spans="1:28" ht="91.5" customHeight="1" x14ac:dyDescent="0.2">
      <c r="A163" s="324">
        <v>52</v>
      </c>
      <c r="B163" s="332" t="str">
        <f>'01-Mapa de riesgo-UO'!D164</f>
        <v>EXTENSIÓN_PROYECCIÓN_SOCIAL</v>
      </c>
      <c r="C163" s="402" t="str">
        <f>+'01-Mapa de riesgo-UO'!F164</f>
        <v>NO</v>
      </c>
      <c r="D163" s="332" t="str">
        <f>'01-Mapa de riesgo-UO'!J164</f>
        <v>Operacional</v>
      </c>
      <c r="E163" s="332" t="str">
        <f>'01-Mapa de riesgo-UO'!K164</f>
        <v>Pérdida de la validez de los resultados del laboratorio
(6,4.6)</v>
      </c>
      <c r="F163" s="332"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32" t="str">
        <f>'01-Mapa de riesgo-UO'!M164</f>
        <v>Pérdida de  credibilidad en el laboratorio
Pérdida de la confianza en el laboratorio</v>
      </c>
      <c r="I163" s="385" t="str">
        <f>'01-Mapa de riesgo-UO'!AT164</f>
        <v>MODERADO</v>
      </c>
      <c r="J163" s="332" t="str">
        <f>'01-Mapa de riesgo-UO'!AU164</f>
        <v>% de cumplimiento del plan de calibración, verificación y mantenimiento</v>
      </c>
      <c r="K163" s="408"/>
      <c r="L163" s="399"/>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8" t="str">
        <f>'01-Mapa de riesgo-UO'!AL164</f>
        <v>Anual</v>
      </c>
      <c r="Q163" s="218" t="str">
        <f>'01-Mapa de riesgo-UO'!AP164</f>
        <v>Preventivo</v>
      </c>
      <c r="R163" s="385" t="str">
        <f>'01-Mapa de riesgo-UO'!AR164</f>
        <v>ACEPTABLE</v>
      </c>
      <c r="S163" s="399"/>
      <c r="T163" s="399"/>
      <c r="U163" s="223" t="str">
        <f>'01-Mapa de riesgo-UO'!AW164</f>
        <v>REDUCIR</v>
      </c>
      <c r="V163" s="223" t="str">
        <f>'01-Mapa de riesgo-UO'!AX164</f>
        <v>Enviar el equipo a calibración de manera inmediata</v>
      </c>
      <c r="W163" s="180">
        <f>IF(U163="COMPARTIR",'01-Mapa de riesgo-UO'!BA164, IF(U163=0, 0,$I$6))</f>
        <v>0</v>
      </c>
      <c r="X163" s="221"/>
      <c r="Y163" s="221"/>
      <c r="Z163" s="221"/>
      <c r="AA163" s="221"/>
      <c r="AB163" s="324"/>
    </row>
    <row r="164" spans="1:28" ht="91.5" hidden="1" customHeight="1" x14ac:dyDescent="0.2">
      <c r="A164" s="324"/>
      <c r="B164" s="332"/>
      <c r="C164" s="402"/>
      <c r="D164" s="332"/>
      <c r="E164" s="332"/>
      <c r="F164" s="332"/>
      <c r="G164" s="52">
        <f>'01-Mapa de riesgo-UO'!I165</f>
        <v>0</v>
      </c>
      <c r="H164" s="332"/>
      <c r="I164" s="385"/>
      <c r="J164" s="332"/>
      <c r="K164" s="405"/>
      <c r="L164" s="399"/>
      <c r="M164" s="204">
        <f>IF('01-Mapa de riesgo-UO'!S165="No existen", "No existe control para el riesgo",'01-Mapa de riesgo-UO'!W165)</f>
        <v>0</v>
      </c>
      <c r="N164" s="204">
        <f>'01-Mapa de riesgo-UO'!AB165</f>
        <v>0</v>
      </c>
      <c r="O164" s="204">
        <f>'01-Mapa de riesgo-UO'!AG165</f>
        <v>0</v>
      </c>
      <c r="P164" s="218">
        <f>'01-Mapa de riesgo-UO'!AL165</f>
        <v>0</v>
      </c>
      <c r="Q164" s="218">
        <f>'01-Mapa de riesgo-UO'!AP165</f>
        <v>0</v>
      </c>
      <c r="R164" s="385"/>
      <c r="S164" s="399"/>
      <c r="T164" s="399"/>
      <c r="U164" s="223">
        <f>'01-Mapa de riesgo-UO'!AW165</f>
        <v>0</v>
      </c>
      <c r="V164" s="223">
        <f>'01-Mapa de riesgo-UO'!AX165</f>
        <v>0</v>
      </c>
      <c r="W164" s="180">
        <f>IF(U164="COMPARTIR",'01-Mapa de riesgo-UO'!BA165, IF(U164=0, 0,$I$6))</f>
        <v>0</v>
      </c>
      <c r="X164" s="221"/>
      <c r="Y164" s="221"/>
      <c r="Z164" s="221"/>
      <c r="AA164" s="221"/>
      <c r="AB164" s="324"/>
    </row>
    <row r="165" spans="1:28" ht="91.5" hidden="1" customHeight="1" x14ac:dyDescent="0.2">
      <c r="A165" s="324"/>
      <c r="B165" s="332"/>
      <c r="C165" s="402"/>
      <c r="D165" s="332"/>
      <c r="E165" s="332"/>
      <c r="F165" s="332"/>
      <c r="G165" s="52">
        <f>'01-Mapa de riesgo-UO'!I166</f>
        <v>0</v>
      </c>
      <c r="H165" s="332"/>
      <c r="I165" s="385"/>
      <c r="J165" s="332"/>
      <c r="K165" s="405"/>
      <c r="L165" s="399"/>
      <c r="M165" s="204">
        <f>IF('01-Mapa de riesgo-UO'!S166="No existen", "No existe control para el riesgo",'01-Mapa de riesgo-UO'!W166)</f>
        <v>0</v>
      </c>
      <c r="N165" s="204">
        <f>'01-Mapa de riesgo-UO'!AB166</f>
        <v>0</v>
      </c>
      <c r="O165" s="204">
        <f>'01-Mapa de riesgo-UO'!AG166</f>
        <v>0</v>
      </c>
      <c r="P165" s="218">
        <f>'01-Mapa de riesgo-UO'!AL166</f>
        <v>0</v>
      </c>
      <c r="Q165" s="218">
        <f>'01-Mapa de riesgo-UO'!AP166</f>
        <v>0</v>
      </c>
      <c r="R165" s="385"/>
      <c r="S165" s="399"/>
      <c r="T165" s="399"/>
      <c r="U165" s="223">
        <f>'01-Mapa de riesgo-UO'!AW166</f>
        <v>0</v>
      </c>
      <c r="V165" s="223">
        <f>'01-Mapa de riesgo-UO'!AX166</f>
        <v>0</v>
      </c>
      <c r="W165" s="180">
        <f>IF(U165="COMPARTIR",'01-Mapa de riesgo-UO'!BA166, IF(U165=0, 0,$I$6))</f>
        <v>0</v>
      </c>
      <c r="X165" s="221"/>
      <c r="Y165" s="221"/>
      <c r="Z165" s="221"/>
      <c r="AA165" s="221"/>
      <c r="AB165" s="324"/>
    </row>
    <row r="166" spans="1:28" ht="91.5" customHeight="1" x14ac:dyDescent="0.2">
      <c r="A166" s="324">
        <v>53</v>
      </c>
      <c r="B166" s="332" t="str">
        <f>'01-Mapa de riesgo-UO'!D167</f>
        <v>EXTENSIÓN_PROYECCIÓN_SOCIAL</v>
      </c>
      <c r="C166" s="402" t="str">
        <f>+'01-Mapa de riesgo-UO'!F167</f>
        <v>NO</v>
      </c>
      <c r="D166" s="332" t="str">
        <f>'01-Mapa de riesgo-UO'!J167</f>
        <v>Operacional</v>
      </c>
      <c r="E166" s="332" t="str">
        <f>'01-Mapa de riesgo-UO'!K167</f>
        <v>Pérdida de la validez de los resultados del laboratorio
(6,4.9)</v>
      </c>
      <c r="F166" s="332" t="str">
        <f>'01-Mapa de riesgo-UO'!L167</f>
        <v xml:space="preserve">Utlizar  equipos de medición que este defectuoso que  afecte la validez de los resultados  por su  exactitud o la incertidumbre </v>
      </c>
      <c r="G166" s="52" t="str">
        <f>'01-Mapa de riesgo-UO'!I167</f>
        <v>Toma de datos con un equipo defectuoso</v>
      </c>
      <c r="H166" s="332" t="str">
        <f>'01-Mapa de riesgo-UO'!M167</f>
        <v>Pérdida de  credibilidad en el laboratorio
Pérdida de la confianza en el laboratorio</v>
      </c>
      <c r="I166" s="385" t="str">
        <f>'01-Mapa de riesgo-UO'!AT167</f>
        <v>LEVE</v>
      </c>
      <c r="J166" s="332" t="str">
        <f>'01-Mapa de riesgo-UO'!AU167</f>
        <v>No  de equipos defectuoss detectados en el laboratorio / Total de equipos</v>
      </c>
      <c r="K166" s="408"/>
      <c r="L166" s="399"/>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8" t="str">
        <f>'01-Mapa de riesgo-UO'!AL167</f>
        <v>No definida</v>
      </c>
      <c r="Q166" s="218" t="str">
        <f>'01-Mapa de riesgo-UO'!AP167</f>
        <v>Preventivo</v>
      </c>
      <c r="R166" s="385" t="str">
        <f>'01-Mapa de riesgo-UO'!AR167</f>
        <v>ACEPTABLE</v>
      </c>
      <c r="S166" s="399"/>
      <c r="T166" s="399"/>
      <c r="U166" s="223" t="str">
        <f>'01-Mapa de riesgo-UO'!AW167</f>
        <v>ASUMIR</v>
      </c>
      <c r="V166" s="223">
        <f>'01-Mapa de riesgo-UO'!AX167</f>
        <v>0</v>
      </c>
      <c r="W166" s="180">
        <f>IF(U166="COMPARTIR",'01-Mapa de riesgo-UO'!BA167, IF(U166=0, 0,$I$6))</f>
        <v>0</v>
      </c>
      <c r="X166" s="221"/>
      <c r="Y166" s="221"/>
      <c r="Z166" s="221"/>
      <c r="AA166" s="221"/>
      <c r="AB166" s="324"/>
    </row>
    <row r="167" spans="1:28" ht="91.5" hidden="1" customHeight="1" x14ac:dyDescent="0.2">
      <c r="A167" s="324"/>
      <c r="B167" s="332"/>
      <c r="C167" s="402"/>
      <c r="D167" s="332"/>
      <c r="E167" s="332"/>
      <c r="F167" s="332"/>
      <c r="G167" s="52">
        <f>'01-Mapa de riesgo-UO'!I168</f>
        <v>0</v>
      </c>
      <c r="H167" s="332"/>
      <c r="I167" s="385"/>
      <c r="J167" s="332"/>
      <c r="K167" s="405"/>
      <c r="L167" s="399"/>
      <c r="M167" s="204">
        <f>IF('01-Mapa de riesgo-UO'!S168="No existen", "No existe control para el riesgo",'01-Mapa de riesgo-UO'!W168)</f>
        <v>0</v>
      </c>
      <c r="N167" s="204">
        <f>'01-Mapa de riesgo-UO'!AB168</f>
        <v>0</v>
      </c>
      <c r="O167" s="204">
        <f>'01-Mapa de riesgo-UO'!AG168</f>
        <v>0</v>
      </c>
      <c r="P167" s="218">
        <f>'01-Mapa de riesgo-UO'!AL168</f>
        <v>0</v>
      </c>
      <c r="Q167" s="218">
        <f>'01-Mapa de riesgo-UO'!AP168</f>
        <v>0</v>
      </c>
      <c r="R167" s="385"/>
      <c r="S167" s="399"/>
      <c r="T167" s="399"/>
      <c r="U167" s="223" t="str">
        <f>'01-Mapa de riesgo-UO'!AW168</f>
        <v>ASUMIR</v>
      </c>
      <c r="V167" s="223">
        <f>'01-Mapa de riesgo-UO'!AX168</f>
        <v>0</v>
      </c>
      <c r="W167" s="180">
        <f>IF(U167="COMPARTIR",'01-Mapa de riesgo-UO'!BA168, IF(U167=0, 0,$I$6))</f>
        <v>0</v>
      </c>
      <c r="X167" s="221"/>
      <c r="Y167" s="221"/>
      <c r="Z167" s="221"/>
      <c r="AA167" s="221"/>
      <c r="AB167" s="324"/>
    </row>
    <row r="168" spans="1:28" ht="91.5" hidden="1" customHeight="1" x14ac:dyDescent="0.2">
      <c r="A168" s="324"/>
      <c r="B168" s="332"/>
      <c r="C168" s="402"/>
      <c r="D168" s="332"/>
      <c r="E168" s="332"/>
      <c r="F168" s="332"/>
      <c r="G168" s="52">
        <f>'01-Mapa de riesgo-UO'!I169</f>
        <v>0</v>
      </c>
      <c r="H168" s="332"/>
      <c r="I168" s="385"/>
      <c r="J168" s="332"/>
      <c r="K168" s="405"/>
      <c r="L168" s="399"/>
      <c r="M168" s="204">
        <f>IF('01-Mapa de riesgo-UO'!S169="No existen", "No existe control para el riesgo",'01-Mapa de riesgo-UO'!W169)</f>
        <v>0</v>
      </c>
      <c r="N168" s="204">
        <f>'01-Mapa de riesgo-UO'!AB169</f>
        <v>0</v>
      </c>
      <c r="O168" s="204">
        <f>'01-Mapa de riesgo-UO'!AG169</f>
        <v>0</v>
      </c>
      <c r="P168" s="218">
        <f>'01-Mapa de riesgo-UO'!AL169</f>
        <v>0</v>
      </c>
      <c r="Q168" s="218">
        <f>'01-Mapa de riesgo-UO'!AP169</f>
        <v>0</v>
      </c>
      <c r="R168" s="385"/>
      <c r="S168" s="399"/>
      <c r="T168" s="399"/>
      <c r="U168" s="223" t="str">
        <f>'01-Mapa de riesgo-UO'!AW169</f>
        <v>ASUMIR</v>
      </c>
      <c r="V168" s="223">
        <f>'01-Mapa de riesgo-UO'!AX169</f>
        <v>0</v>
      </c>
      <c r="W168" s="180">
        <f>IF(U168="COMPARTIR",'01-Mapa de riesgo-UO'!BA169, IF(U168=0, 0,$I$6))</f>
        <v>0</v>
      </c>
      <c r="X168" s="221"/>
      <c r="Y168" s="221"/>
      <c r="Z168" s="221"/>
      <c r="AA168" s="221"/>
      <c r="AB168" s="324"/>
    </row>
    <row r="169" spans="1:28" ht="91.5" customHeight="1" x14ac:dyDescent="0.2">
      <c r="A169" s="324">
        <v>54</v>
      </c>
      <c r="B169" s="332" t="str">
        <f>'01-Mapa de riesgo-UO'!D170</f>
        <v>EXTENSIÓN_PROYECCIÓN_SOCIAL</v>
      </c>
      <c r="C169" s="402" t="str">
        <f>+'01-Mapa de riesgo-UO'!F170</f>
        <v>NO</v>
      </c>
      <c r="D169" s="332" t="str">
        <f>'01-Mapa de riesgo-UO'!J170</f>
        <v>Operacional</v>
      </c>
      <c r="E169" s="332" t="str">
        <f>'01-Mapa de riesgo-UO'!K170</f>
        <v>Utilización de un método de ensayo inadecuado
(7.2)</v>
      </c>
      <c r="F169" s="332" t="str">
        <f>'01-Mapa de riesgo-UO'!L170</f>
        <v>Verificación / validación del método no es adecuado para el laboratorio</v>
      </c>
      <c r="G169" s="52" t="str">
        <f>'01-Mapa de riesgo-UO'!I170</f>
        <v>En la verificacion/validación del método no se tienen en cuenta todos los factores</v>
      </c>
      <c r="H169" s="332" t="str">
        <f>'01-Mapa de riesgo-UO'!M170</f>
        <v>Pérdida de  credibilidad en el laboratorio
Pérdida de la confianza en el laboratorio</v>
      </c>
      <c r="I169" s="385" t="str">
        <f>'01-Mapa de riesgo-UO'!AT170</f>
        <v>MODERADO</v>
      </c>
      <c r="J169" s="332" t="str">
        <f>'01-Mapa de riesgo-UO'!AU170</f>
        <v>No de variables definidas por el laboratorio en la verificación/validación / No de variables establecidas en el método definido</v>
      </c>
      <c r="K169" s="408"/>
      <c r="L169" s="399"/>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8" t="str">
        <f>'01-Mapa de riesgo-UO'!AL170</f>
        <v>Anual</v>
      </c>
      <c r="Q169" s="218" t="str">
        <f>'01-Mapa de riesgo-UO'!AP170</f>
        <v>Preventivo</v>
      </c>
      <c r="R169" s="385" t="str">
        <f>'01-Mapa de riesgo-UO'!AR170</f>
        <v>ACEPTABLE</v>
      </c>
      <c r="S169" s="399"/>
      <c r="T169" s="399"/>
      <c r="U169" s="223" t="str">
        <f>'01-Mapa de riesgo-UO'!AW170</f>
        <v>REDUCIR</v>
      </c>
      <c r="V169" s="223" t="str">
        <f>'01-Mapa de riesgo-UO'!AX170</f>
        <v>Enviar el equipo a calibración de manera inmediata</v>
      </c>
      <c r="W169" s="180">
        <f>IF(U169="COMPARTIR",'01-Mapa de riesgo-UO'!BA170, IF(U169=0, 0,$I$6))</f>
        <v>0</v>
      </c>
      <c r="X169" s="221"/>
      <c r="Y169" s="221"/>
      <c r="Z169" s="221"/>
      <c r="AA169" s="221"/>
      <c r="AB169" s="324"/>
    </row>
    <row r="170" spans="1:28" ht="91.5" hidden="1" customHeight="1" x14ac:dyDescent="0.2">
      <c r="A170" s="324"/>
      <c r="B170" s="332"/>
      <c r="C170" s="402"/>
      <c r="D170" s="332"/>
      <c r="E170" s="332"/>
      <c r="F170" s="332"/>
      <c r="G170" s="52">
        <f>'01-Mapa de riesgo-UO'!I171</f>
        <v>0</v>
      </c>
      <c r="H170" s="332"/>
      <c r="I170" s="385"/>
      <c r="J170" s="332"/>
      <c r="K170" s="405"/>
      <c r="L170" s="399"/>
      <c r="M170" s="204">
        <f>IF('01-Mapa de riesgo-UO'!S171="No existen", "No existe control para el riesgo",'01-Mapa de riesgo-UO'!W171)</f>
        <v>0</v>
      </c>
      <c r="N170" s="204">
        <f>'01-Mapa de riesgo-UO'!AB171</f>
        <v>0</v>
      </c>
      <c r="O170" s="204">
        <f>'01-Mapa de riesgo-UO'!AG171</f>
        <v>0</v>
      </c>
      <c r="P170" s="218">
        <f>'01-Mapa de riesgo-UO'!AL171</f>
        <v>0</v>
      </c>
      <c r="Q170" s="218">
        <f>'01-Mapa de riesgo-UO'!AP171</f>
        <v>0</v>
      </c>
      <c r="R170" s="385"/>
      <c r="S170" s="399"/>
      <c r="T170" s="399"/>
      <c r="U170" s="223">
        <f>'01-Mapa de riesgo-UO'!AW171</f>
        <v>0</v>
      </c>
      <c r="V170" s="223">
        <f>'01-Mapa de riesgo-UO'!AX171</f>
        <v>0</v>
      </c>
      <c r="W170" s="180">
        <f>IF(U170="COMPARTIR",'01-Mapa de riesgo-UO'!BA171, IF(U170=0, 0,$I$6))</f>
        <v>0</v>
      </c>
      <c r="X170" s="221"/>
      <c r="Y170" s="221"/>
      <c r="Z170" s="221"/>
      <c r="AA170" s="221"/>
      <c r="AB170" s="324"/>
    </row>
    <row r="171" spans="1:28" ht="91.5" hidden="1" customHeight="1" x14ac:dyDescent="0.2">
      <c r="A171" s="324"/>
      <c r="B171" s="332"/>
      <c r="C171" s="402"/>
      <c r="D171" s="332"/>
      <c r="E171" s="332"/>
      <c r="F171" s="332"/>
      <c r="G171" s="52">
        <f>'01-Mapa de riesgo-UO'!I172</f>
        <v>0</v>
      </c>
      <c r="H171" s="332"/>
      <c r="I171" s="385"/>
      <c r="J171" s="332"/>
      <c r="K171" s="405"/>
      <c r="L171" s="399"/>
      <c r="M171" s="204">
        <f>IF('01-Mapa de riesgo-UO'!S172="No existen", "No existe control para el riesgo",'01-Mapa de riesgo-UO'!W172)</f>
        <v>0</v>
      </c>
      <c r="N171" s="204">
        <f>'01-Mapa de riesgo-UO'!AB172</f>
        <v>0</v>
      </c>
      <c r="O171" s="204">
        <f>'01-Mapa de riesgo-UO'!AG172</f>
        <v>0</v>
      </c>
      <c r="P171" s="218">
        <f>'01-Mapa de riesgo-UO'!AL172</f>
        <v>0</v>
      </c>
      <c r="Q171" s="218">
        <f>'01-Mapa de riesgo-UO'!AP172</f>
        <v>0</v>
      </c>
      <c r="R171" s="385"/>
      <c r="S171" s="399"/>
      <c r="T171" s="399"/>
      <c r="U171" s="223">
        <f>'01-Mapa de riesgo-UO'!AW172</f>
        <v>0</v>
      </c>
      <c r="V171" s="223">
        <f>'01-Mapa de riesgo-UO'!AX172</f>
        <v>0</v>
      </c>
      <c r="W171" s="180">
        <f>IF(U171="COMPARTIR",'01-Mapa de riesgo-UO'!BA172, IF(U171=0, 0,$I$6))</f>
        <v>0</v>
      </c>
      <c r="X171" s="221"/>
      <c r="Y171" s="221"/>
      <c r="Z171" s="221"/>
      <c r="AA171" s="221"/>
      <c r="AB171" s="324"/>
    </row>
    <row r="172" spans="1:28" ht="91.5" customHeight="1" x14ac:dyDescent="0.2">
      <c r="A172" s="324">
        <v>55</v>
      </c>
      <c r="B172" s="332" t="str">
        <f>'01-Mapa de riesgo-UO'!D173</f>
        <v>EXTENSIÓN_PROYECCIÓN_SOCIAL</v>
      </c>
      <c r="C172" s="402" t="str">
        <f>+'01-Mapa de riesgo-UO'!F173</f>
        <v>NO</v>
      </c>
      <c r="D172" s="332" t="str">
        <f>'01-Mapa de riesgo-UO'!J173</f>
        <v>Operacional</v>
      </c>
      <c r="E172" s="332" t="str">
        <f>'01-Mapa de riesgo-UO'!K173</f>
        <v>Pérdida de la validez de los resultados
(7.6)</v>
      </c>
      <c r="F172" s="332"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32" t="str">
        <f>'01-Mapa de riesgo-UO'!M173</f>
        <v>Pérdida de  credibilidad en el laboratorio
Pérdida de la confianza en el laboratorio
No conformidades en audiorías internas y externas</v>
      </c>
      <c r="I172" s="385" t="str">
        <f>'01-Mapa de riesgo-UO'!AT173</f>
        <v>LEVE</v>
      </c>
      <c r="J172" s="332" t="str">
        <f>'01-Mapa de riesgo-UO'!AU173</f>
        <v>No de no conformidades por verificación/validación de métodos / Total de no conformidades</v>
      </c>
      <c r="K172" s="408"/>
      <c r="L172" s="399"/>
      <c r="M172" s="204" t="str">
        <f>IF('01-Mapa de riesgo-UO'!S173="No existen", "No existe control para el riesgo",'01-Mapa de riesgo-UO'!W173)</f>
        <v>Se hace la verificación del calculo de incertidumbre</v>
      </c>
      <c r="N172" s="204">
        <f>'01-Mapa de riesgo-UO'!AB173</f>
        <v>0</v>
      </c>
      <c r="O172" s="204">
        <f>'01-Mapa de riesgo-UO'!AG173</f>
        <v>0</v>
      </c>
      <c r="P172" s="218" t="str">
        <f>'01-Mapa de riesgo-UO'!AL173</f>
        <v>Anual</v>
      </c>
      <c r="Q172" s="218" t="str">
        <f>'01-Mapa de riesgo-UO'!AP173</f>
        <v>Preventivo</v>
      </c>
      <c r="R172" s="385" t="str">
        <f>'01-Mapa de riesgo-UO'!AR173</f>
        <v>ACEPTABLE</v>
      </c>
      <c r="S172" s="399"/>
      <c r="T172" s="399"/>
      <c r="U172" s="223" t="str">
        <f>'01-Mapa de riesgo-UO'!AW173</f>
        <v>ASUMIR</v>
      </c>
      <c r="V172" s="223">
        <f>'01-Mapa de riesgo-UO'!AX173</f>
        <v>0</v>
      </c>
      <c r="W172" s="180">
        <f>IF(U172="COMPARTIR",'01-Mapa de riesgo-UO'!BA173, IF(U172=0, 0,$I$6))</f>
        <v>0</v>
      </c>
      <c r="X172" s="221"/>
      <c r="Y172" s="221"/>
      <c r="Z172" s="221"/>
      <c r="AA172" s="221"/>
      <c r="AB172" s="324"/>
    </row>
    <row r="173" spans="1:28" ht="91.5" hidden="1" customHeight="1" x14ac:dyDescent="0.2">
      <c r="A173" s="324"/>
      <c r="B173" s="332"/>
      <c r="C173" s="402"/>
      <c r="D173" s="332"/>
      <c r="E173" s="332"/>
      <c r="F173" s="332"/>
      <c r="G173" s="52">
        <f>'01-Mapa de riesgo-UO'!I174</f>
        <v>0</v>
      </c>
      <c r="H173" s="332"/>
      <c r="I173" s="385"/>
      <c r="J173" s="332"/>
      <c r="K173" s="405"/>
      <c r="L173" s="399"/>
      <c r="M173" s="204">
        <f>IF('01-Mapa de riesgo-UO'!S174="No existen", "No existe control para el riesgo",'01-Mapa de riesgo-UO'!W174)</f>
        <v>0</v>
      </c>
      <c r="N173" s="204">
        <f>'01-Mapa de riesgo-UO'!AB174</f>
        <v>0</v>
      </c>
      <c r="O173" s="204">
        <f>'01-Mapa de riesgo-UO'!AG174</f>
        <v>0</v>
      </c>
      <c r="P173" s="218">
        <f>'01-Mapa de riesgo-UO'!AL174</f>
        <v>0</v>
      </c>
      <c r="Q173" s="218">
        <f>'01-Mapa de riesgo-UO'!AP174</f>
        <v>0</v>
      </c>
      <c r="R173" s="385"/>
      <c r="S173" s="399"/>
      <c r="T173" s="399"/>
      <c r="U173" s="223" t="str">
        <f>'01-Mapa de riesgo-UO'!AW174</f>
        <v>ASUMIR</v>
      </c>
      <c r="V173" s="223">
        <f>'01-Mapa de riesgo-UO'!AX174</f>
        <v>0</v>
      </c>
      <c r="W173" s="180">
        <f>IF(U173="COMPARTIR",'01-Mapa de riesgo-UO'!BA174, IF(U173=0, 0,$I$6))</f>
        <v>0</v>
      </c>
      <c r="X173" s="221"/>
      <c r="Y173" s="221"/>
      <c r="Z173" s="221"/>
      <c r="AA173" s="221"/>
      <c r="AB173" s="324"/>
    </row>
    <row r="174" spans="1:28" ht="91.5" hidden="1" customHeight="1" x14ac:dyDescent="0.2">
      <c r="A174" s="324"/>
      <c r="B174" s="332"/>
      <c r="C174" s="402"/>
      <c r="D174" s="332"/>
      <c r="E174" s="332"/>
      <c r="F174" s="332"/>
      <c r="G174" s="52">
        <f>'01-Mapa de riesgo-UO'!I175</f>
        <v>0</v>
      </c>
      <c r="H174" s="332"/>
      <c r="I174" s="385"/>
      <c r="J174" s="332"/>
      <c r="K174" s="405"/>
      <c r="L174" s="399"/>
      <c r="M174" s="204">
        <f>IF('01-Mapa de riesgo-UO'!S175="No existen", "No existe control para el riesgo",'01-Mapa de riesgo-UO'!W175)</f>
        <v>0</v>
      </c>
      <c r="N174" s="204">
        <f>'01-Mapa de riesgo-UO'!AB175</f>
        <v>0</v>
      </c>
      <c r="O174" s="204">
        <f>'01-Mapa de riesgo-UO'!AG175</f>
        <v>0</v>
      </c>
      <c r="P174" s="218">
        <f>'01-Mapa de riesgo-UO'!AL175</f>
        <v>0</v>
      </c>
      <c r="Q174" s="218">
        <f>'01-Mapa de riesgo-UO'!AP175</f>
        <v>0</v>
      </c>
      <c r="R174" s="385"/>
      <c r="S174" s="399"/>
      <c r="T174" s="399"/>
      <c r="U174" s="223" t="str">
        <f>'01-Mapa de riesgo-UO'!AW175</f>
        <v>ASUMIR</v>
      </c>
      <c r="V174" s="223">
        <f>'01-Mapa de riesgo-UO'!AX175</f>
        <v>0</v>
      </c>
      <c r="W174" s="180">
        <f>IF(U174="COMPARTIR",'01-Mapa de riesgo-UO'!BA175, IF(U174=0, 0,$I$6))</f>
        <v>0</v>
      </c>
      <c r="X174" s="221"/>
      <c r="Y174" s="221"/>
      <c r="Z174" s="221"/>
      <c r="AA174" s="221"/>
      <c r="AB174" s="324"/>
    </row>
    <row r="175" spans="1:28" ht="91.5" customHeight="1" x14ac:dyDescent="0.2">
      <c r="A175" s="324">
        <v>56</v>
      </c>
      <c r="B175" s="332" t="str">
        <f>'01-Mapa de riesgo-UO'!D176</f>
        <v>EXTENSIÓN_PROYECCIÓN_SOCIAL</v>
      </c>
      <c r="C175" s="402" t="str">
        <f>+'01-Mapa de riesgo-UO'!F176</f>
        <v>NO</v>
      </c>
      <c r="D175" s="332" t="str">
        <f>'01-Mapa de riesgo-UO'!J176</f>
        <v>Cumplimiento</v>
      </c>
      <c r="E175" s="332" t="str">
        <f>'01-Mapa de riesgo-UO'!K176</f>
        <v>Pérdida de la  acreditación
(7.7)</v>
      </c>
      <c r="F175" s="332" t="str">
        <f>'01-Mapa de riesgo-UO'!L176</f>
        <v>Los resultados de los ensayos de aptitud en los que participa el laboratorio sea insatisfactorio</v>
      </c>
      <c r="G175" s="52" t="str">
        <f>'01-Mapa de riesgo-UO'!I176</f>
        <v>Utilización de una norma inadecuada para los ensayos</v>
      </c>
      <c r="H175" s="332" t="str">
        <f>'01-Mapa de riesgo-UO'!M176</f>
        <v>Pérdida de  credibilidad en el laboratorio
Cierre del laboratorio</v>
      </c>
      <c r="I175" s="385" t="str">
        <f>'01-Mapa de riesgo-UO'!AT176</f>
        <v>LEVE</v>
      </c>
      <c r="J175" s="332" t="str">
        <f>'01-Mapa de riesgo-UO'!AU176</f>
        <v>No ensayos de aptitud con resultados insatisfactorios/ Total de ensayos de aptitud</v>
      </c>
      <c r="K175" s="408"/>
      <c r="L175" s="399"/>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8" t="str">
        <f>'01-Mapa de riesgo-UO'!AL176</f>
        <v>Anual</v>
      </c>
      <c r="Q175" s="218" t="str">
        <f>'01-Mapa de riesgo-UO'!AP176</f>
        <v>Preventivo</v>
      </c>
      <c r="R175" s="385" t="str">
        <f>'01-Mapa de riesgo-UO'!AR176</f>
        <v>ACEPTABLE</v>
      </c>
      <c r="S175" s="399"/>
      <c r="T175" s="399"/>
      <c r="U175" s="223" t="str">
        <f>'01-Mapa de riesgo-UO'!AW176</f>
        <v>ASUMIR</v>
      </c>
      <c r="V175" s="223">
        <f>'01-Mapa de riesgo-UO'!AX176</f>
        <v>0</v>
      </c>
      <c r="W175" s="180">
        <f>IF(U175="COMPARTIR",'01-Mapa de riesgo-UO'!BA176, IF(U175=0, 0,$I$6))</f>
        <v>0</v>
      </c>
      <c r="X175" s="221"/>
      <c r="Y175" s="221"/>
      <c r="Z175" s="221"/>
      <c r="AA175" s="221"/>
      <c r="AB175" s="324"/>
    </row>
    <row r="176" spans="1:28" ht="91.5" hidden="1" customHeight="1" x14ac:dyDescent="0.2">
      <c r="A176" s="324"/>
      <c r="B176" s="332"/>
      <c r="C176" s="402"/>
      <c r="D176" s="332"/>
      <c r="E176" s="332"/>
      <c r="F176" s="332"/>
      <c r="G176" s="52">
        <f>'01-Mapa de riesgo-UO'!I177</f>
        <v>0</v>
      </c>
      <c r="H176" s="332"/>
      <c r="I176" s="385"/>
      <c r="J176" s="332"/>
      <c r="K176" s="405"/>
      <c r="L176" s="399"/>
      <c r="M176" s="204">
        <f>IF('01-Mapa de riesgo-UO'!S177="No existen", "No existe control para el riesgo",'01-Mapa de riesgo-UO'!W177)</f>
        <v>0</v>
      </c>
      <c r="N176" s="204">
        <f>'01-Mapa de riesgo-UO'!AB177</f>
        <v>0</v>
      </c>
      <c r="O176" s="204">
        <f>'01-Mapa de riesgo-UO'!AG177</f>
        <v>0</v>
      </c>
      <c r="P176" s="218">
        <f>'01-Mapa de riesgo-UO'!AL177</f>
        <v>0</v>
      </c>
      <c r="Q176" s="218">
        <f>'01-Mapa de riesgo-UO'!AP177</f>
        <v>0</v>
      </c>
      <c r="R176" s="385"/>
      <c r="S176" s="399"/>
      <c r="T176" s="399"/>
      <c r="U176" s="223" t="str">
        <f>'01-Mapa de riesgo-UO'!AW177</f>
        <v>ASUMIR</v>
      </c>
      <c r="V176" s="223">
        <f>'01-Mapa de riesgo-UO'!AX177</f>
        <v>0</v>
      </c>
      <c r="W176" s="180">
        <f>IF(U176="COMPARTIR",'01-Mapa de riesgo-UO'!BA177, IF(U176=0, 0,$I$6))</f>
        <v>0</v>
      </c>
      <c r="X176" s="221"/>
      <c r="Y176" s="221"/>
      <c r="Z176" s="221"/>
      <c r="AA176" s="221"/>
      <c r="AB176" s="324"/>
    </row>
    <row r="177" spans="1:28" ht="91.5" hidden="1" customHeight="1" x14ac:dyDescent="0.2">
      <c r="A177" s="324"/>
      <c r="B177" s="332"/>
      <c r="C177" s="402"/>
      <c r="D177" s="332"/>
      <c r="E177" s="332"/>
      <c r="F177" s="332"/>
      <c r="G177" s="52">
        <f>'01-Mapa de riesgo-UO'!I178</f>
        <v>0</v>
      </c>
      <c r="H177" s="332"/>
      <c r="I177" s="385"/>
      <c r="J177" s="332"/>
      <c r="K177" s="405"/>
      <c r="L177" s="399"/>
      <c r="M177" s="204">
        <f>IF('01-Mapa de riesgo-UO'!S178="No existen", "No existe control para el riesgo",'01-Mapa de riesgo-UO'!W178)</f>
        <v>0</v>
      </c>
      <c r="N177" s="204">
        <f>'01-Mapa de riesgo-UO'!AB178</f>
        <v>0</v>
      </c>
      <c r="O177" s="204">
        <f>'01-Mapa de riesgo-UO'!AG178</f>
        <v>0</v>
      </c>
      <c r="P177" s="218">
        <f>'01-Mapa de riesgo-UO'!AL178</f>
        <v>0</v>
      </c>
      <c r="Q177" s="218">
        <f>'01-Mapa de riesgo-UO'!AP178</f>
        <v>0</v>
      </c>
      <c r="R177" s="385"/>
      <c r="S177" s="399"/>
      <c r="T177" s="399"/>
      <c r="U177" s="223" t="str">
        <f>'01-Mapa de riesgo-UO'!AW178</f>
        <v>ASUMIR</v>
      </c>
      <c r="V177" s="223">
        <f>'01-Mapa de riesgo-UO'!AX178</f>
        <v>0</v>
      </c>
      <c r="W177" s="180">
        <f>IF(U177="COMPARTIR",'01-Mapa de riesgo-UO'!BA178, IF(U177=0, 0,$I$6))</f>
        <v>0</v>
      </c>
      <c r="X177" s="221"/>
      <c r="Y177" s="221"/>
      <c r="Z177" s="221"/>
      <c r="AA177" s="221"/>
      <c r="AB177" s="324"/>
    </row>
    <row r="178" spans="1:28" ht="91.5" customHeight="1" x14ac:dyDescent="0.2">
      <c r="A178" s="324">
        <v>57</v>
      </c>
      <c r="B178" s="332" t="str">
        <f>'01-Mapa de riesgo-UO'!D179</f>
        <v>EXTENSIÓN_PROYECCIÓN_SOCIAL</v>
      </c>
      <c r="C178" s="402" t="str">
        <f>+'01-Mapa de riesgo-UO'!F179</f>
        <v>NO</v>
      </c>
      <c r="D178" s="332" t="str">
        <f>'01-Mapa de riesgo-UO'!J179</f>
        <v>Corrupción</v>
      </c>
      <c r="E178" s="332" t="str">
        <f>'01-Mapa de riesgo-UO'!K179</f>
        <v>Pérdida de la imparcialidad (4.1.3)</v>
      </c>
      <c r="F178" s="332"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32" t="str">
        <f>'01-Mapa de riesgo-UO'!M179</f>
        <v>Pérdida de  credibilidad en el laboratorio
Pérdida de la confianza en el funcionario.
Iniciación de un proceso disciplinario</v>
      </c>
      <c r="I178" s="385" t="str">
        <f>'01-Mapa de riesgo-UO'!AT179</f>
        <v>LEVE</v>
      </c>
      <c r="J178" s="332" t="str">
        <f>'01-Mapa de riesgo-UO'!AU179</f>
        <v>No informes con pérdida de la imparcialidad / No informes expedidos por el laboratorio</v>
      </c>
      <c r="K178" s="408"/>
      <c r="L178" s="399"/>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8" t="str">
        <f>'01-Mapa de riesgo-UO'!AL179</f>
        <v>No definida</v>
      </c>
      <c r="Q178" s="218" t="str">
        <f>'01-Mapa de riesgo-UO'!AP179</f>
        <v>Preventivo</v>
      </c>
      <c r="R178" s="385" t="str">
        <f>'01-Mapa de riesgo-UO'!AR179</f>
        <v>ACEPTABLE</v>
      </c>
      <c r="S178" s="399"/>
      <c r="T178" s="399"/>
      <c r="U178" s="223" t="str">
        <f>'01-Mapa de riesgo-UO'!AW179</f>
        <v>ASUMIR</v>
      </c>
      <c r="V178" s="223">
        <f>'01-Mapa de riesgo-UO'!AX179</f>
        <v>0</v>
      </c>
      <c r="W178" s="180">
        <f>IF(U178="COMPARTIR",'01-Mapa de riesgo-UO'!BA179, IF(U178=0, 0,$I$6))</f>
        <v>0</v>
      </c>
      <c r="X178" s="221"/>
      <c r="Y178" s="221"/>
      <c r="Z178" s="221"/>
      <c r="AA178" s="221"/>
      <c r="AB178" s="324"/>
    </row>
    <row r="179" spans="1:28" ht="91.5" hidden="1" customHeight="1" x14ac:dyDescent="0.2">
      <c r="A179" s="324"/>
      <c r="B179" s="332"/>
      <c r="C179" s="402"/>
      <c r="D179" s="332"/>
      <c r="E179" s="332"/>
      <c r="F179" s="332"/>
      <c r="G179" s="52">
        <f>'01-Mapa de riesgo-UO'!I180</f>
        <v>0</v>
      </c>
      <c r="H179" s="332"/>
      <c r="I179" s="385"/>
      <c r="J179" s="332"/>
      <c r="K179" s="405"/>
      <c r="L179" s="399"/>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8" t="str">
        <f>'01-Mapa de riesgo-UO'!AL180</f>
        <v>No definida</v>
      </c>
      <c r="Q179" s="218" t="str">
        <f>'01-Mapa de riesgo-UO'!AP180</f>
        <v>Preventivo</v>
      </c>
      <c r="R179" s="385"/>
      <c r="S179" s="399"/>
      <c r="T179" s="399"/>
      <c r="U179" s="223" t="str">
        <f>'01-Mapa de riesgo-UO'!AW180</f>
        <v>ASUMIR</v>
      </c>
      <c r="V179" s="223">
        <f>'01-Mapa de riesgo-UO'!AX180</f>
        <v>0</v>
      </c>
      <c r="W179" s="180">
        <f>IF(U179="COMPARTIR",'01-Mapa de riesgo-UO'!BA180, IF(U179=0, 0,$I$6))</f>
        <v>0</v>
      </c>
      <c r="X179" s="221"/>
      <c r="Y179" s="221"/>
      <c r="Z179" s="221"/>
      <c r="AA179" s="221"/>
      <c r="AB179" s="324"/>
    </row>
    <row r="180" spans="1:28" ht="91.5" hidden="1" customHeight="1" x14ac:dyDescent="0.2">
      <c r="A180" s="324"/>
      <c r="B180" s="332"/>
      <c r="C180" s="402"/>
      <c r="D180" s="332"/>
      <c r="E180" s="332"/>
      <c r="F180" s="332"/>
      <c r="G180" s="52">
        <f>'01-Mapa de riesgo-UO'!I181</f>
        <v>0</v>
      </c>
      <c r="H180" s="332"/>
      <c r="I180" s="385"/>
      <c r="J180" s="332"/>
      <c r="K180" s="405"/>
      <c r="L180" s="399"/>
      <c r="M180" s="204">
        <f>IF('01-Mapa de riesgo-UO'!S181="No existen", "No existe control para el riesgo",'01-Mapa de riesgo-UO'!W181)</f>
        <v>0</v>
      </c>
      <c r="N180" s="204">
        <f>'01-Mapa de riesgo-UO'!AB181</f>
        <v>0</v>
      </c>
      <c r="O180" s="204">
        <f>'01-Mapa de riesgo-UO'!AG181</f>
        <v>0</v>
      </c>
      <c r="P180" s="218">
        <f>'01-Mapa de riesgo-UO'!AL181</f>
        <v>0</v>
      </c>
      <c r="Q180" s="218">
        <f>'01-Mapa de riesgo-UO'!AP181</f>
        <v>0</v>
      </c>
      <c r="R180" s="385"/>
      <c r="S180" s="399"/>
      <c r="T180" s="399"/>
      <c r="U180" s="223" t="str">
        <f>'01-Mapa de riesgo-UO'!AW181</f>
        <v>ASUMIR</v>
      </c>
      <c r="V180" s="223">
        <f>'01-Mapa de riesgo-UO'!AX181</f>
        <v>0</v>
      </c>
      <c r="W180" s="180">
        <f>IF(U180="COMPARTIR",'01-Mapa de riesgo-UO'!BA181, IF(U180=0, 0,$I$6))</f>
        <v>0</v>
      </c>
      <c r="X180" s="221"/>
      <c r="Y180" s="221"/>
      <c r="Z180" s="221"/>
      <c r="AA180" s="221"/>
      <c r="AB180" s="324"/>
    </row>
    <row r="181" spans="1:28" ht="91.5" customHeight="1" x14ac:dyDescent="0.2">
      <c r="A181" s="324">
        <v>58</v>
      </c>
      <c r="B181" s="332" t="str">
        <f>'01-Mapa de riesgo-UO'!D182</f>
        <v>EXTENSIÓN_PROYECCIÓN_SOCIAL</v>
      </c>
      <c r="C181" s="402" t="str">
        <f>+'01-Mapa de riesgo-UO'!F182</f>
        <v>NO</v>
      </c>
      <c r="D181" s="332" t="str">
        <f>'01-Mapa de riesgo-UO'!J182</f>
        <v>Corrupción</v>
      </c>
      <c r="E181" s="332" t="str">
        <f>'01-Mapa de riesgo-UO'!K182</f>
        <v>Pérdida de la imparcialidad (4.1.3)</v>
      </c>
      <c r="F181" s="332"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32" t="str">
        <f>'01-Mapa de riesgo-UO'!M182</f>
        <v>Pérdida de  credibilidad en el laboratorio
Pérdida de la confianza en el funcionario.
Iniciación de un proceso disciplinario</v>
      </c>
      <c r="I181" s="385" t="str">
        <f>'01-Mapa de riesgo-UO'!AT182</f>
        <v>LEVE</v>
      </c>
      <c r="J181" s="332" t="str">
        <f>'01-Mapa de riesgo-UO'!AU182</f>
        <v>N° Informes con pérdida de la imparcialidad / N° informes expedidos por el grupo de investigación</v>
      </c>
      <c r="K181" s="424">
        <v>0</v>
      </c>
      <c r="L181" s="399"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8" t="str">
        <f>'01-Mapa de riesgo-UO'!AL182</f>
        <v>Anual</v>
      </c>
      <c r="Q181" s="218" t="str">
        <f>'01-Mapa de riesgo-UO'!AP182</f>
        <v>Preventivo</v>
      </c>
      <c r="R181" s="385" t="str">
        <f>'01-Mapa de riesgo-UO'!AR182</f>
        <v>ACEPTABLE</v>
      </c>
      <c r="S181" s="399" t="s">
        <v>2325</v>
      </c>
      <c r="T181" s="399"/>
      <c r="U181" s="223" t="str">
        <f>'01-Mapa de riesgo-UO'!AW182</f>
        <v>ASUMIR</v>
      </c>
      <c r="V181" s="223">
        <f>'01-Mapa de riesgo-UO'!AX182</f>
        <v>0</v>
      </c>
      <c r="W181" s="180">
        <f>IF(U181="COMPARTIR",'01-Mapa de riesgo-UO'!BA182, IF(U181=0, 0,$I$6))</f>
        <v>0</v>
      </c>
      <c r="X181" s="221"/>
      <c r="Y181" s="221"/>
      <c r="Z181" s="221"/>
      <c r="AA181" s="221"/>
      <c r="AB181" s="324" t="s">
        <v>2144</v>
      </c>
    </row>
    <row r="182" spans="1:28" ht="91.5" hidden="1" customHeight="1" x14ac:dyDescent="0.2">
      <c r="A182" s="324"/>
      <c r="B182" s="332"/>
      <c r="C182" s="402"/>
      <c r="D182" s="332"/>
      <c r="E182" s="332"/>
      <c r="F182" s="332"/>
      <c r="G182" s="52" t="str">
        <f>'01-Mapa de riesgo-UO'!I183</f>
        <v>Conflicto de intereses, al prestar servicios de caracterización entre los que hacen parte  del  centro de laboratorios.</v>
      </c>
      <c r="H182" s="332"/>
      <c r="I182" s="385"/>
      <c r="J182" s="332"/>
      <c r="K182" s="401"/>
      <c r="L182" s="399"/>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8" t="str">
        <f>'01-Mapa de riesgo-UO'!AL183</f>
        <v>No definida</v>
      </c>
      <c r="Q182" s="218" t="str">
        <f>'01-Mapa de riesgo-UO'!AP183</f>
        <v>Preventivo</v>
      </c>
      <c r="R182" s="385"/>
      <c r="S182" s="399" t="s">
        <v>129</v>
      </c>
      <c r="T182" s="399"/>
      <c r="U182" s="223" t="str">
        <f>'01-Mapa de riesgo-UO'!AW183</f>
        <v>ASUMIR</v>
      </c>
      <c r="V182" s="223">
        <f>'01-Mapa de riesgo-UO'!AX183</f>
        <v>0</v>
      </c>
      <c r="W182" s="180">
        <f>IF(U182="COMPARTIR",'01-Mapa de riesgo-UO'!BA183, IF(U182=0, 0,$I$6))</f>
        <v>0</v>
      </c>
      <c r="X182" s="221"/>
      <c r="Y182" s="221"/>
      <c r="Z182" s="221"/>
      <c r="AA182" s="221"/>
      <c r="AB182" s="324"/>
    </row>
    <row r="183" spans="1:28" ht="91.5" hidden="1" customHeight="1" x14ac:dyDescent="0.2">
      <c r="A183" s="324"/>
      <c r="B183" s="332"/>
      <c r="C183" s="402"/>
      <c r="D183" s="332"/>
      <c r="E183" s="332"/>
      <c r="F183" s="332"/>
      <c r="G183" s="52">
        <f>'01-Mapa de riesgo-UO'!I184</f>
        <v>0</v>
      </c>
      <c r="H183" s="332"/>
      <c r="I183" s="385"/>
      <c r="J183" s="332"/>
      <c r="K183" s="401"/>
      <c r="L183" s="399"/>
      <c r="M183" s="204">
        <f>IF('01-Mapa de riesgo-UO'!S184="No existen", "No existe control para el riesgo",'01-Mapa de riesgo-UO'!W184)</f>
        <v>0</v>
      </c>
      <c r="N183" s="204">
        <f>'01-Mapa de riesgo-UO'!AB184</f>
        <v>0</v>
      </c>
      <c r="O183" s="204">
        <f>'01-Mapa de riesgo-UO'!AG184</f>
        <v>0</v>
      </c>
      <c r="P183" s="218">
        <f>'01-Mapa de riesgo-UO'!AL184</f>
        <v>0</v>
      </c>
      <c r="Q183" s="218">
        <f>'01-Mapa de riesgo-UO'!AP184</f>
        <v>0</v>
      </c>
      <c r="R183" s="385"/>
      <c r="S183" s="399"/>
      <c r="T183" s="399"/>
      <c r="U183" s="223" t="str">
        <f>'01-Mapa de riesgo-UO'!AW184</f>
        <v>ASUMIR</v>
      </c>
      <c r="V183" s="223">
        <f>'01-Mapa de riesgo-UO'!AX184</f>
        <v>0</v>
      </c>
      <c r="W183" s="180">
        <f>IF(U183="COMPARTIR",'01-Mapa de riesgo-UO'!BA184, IF(U183=0, 0,$I$6))</f>
        <v>0</v>
      </c>
      <c r="X183" s="221"/>
      <c r="Y183" s="221"/>
      <c r="Z183" s="221"/>
      <c r="AA183" s="221"/>
      <c r="AB183" s="324"/>
    </row>
    <row r="184" spans="1:28" ht="91.5" customHeight="1" x14ac:dyDescent="0.2">
      <c r="A184" s="324">
        <v>59</v>
      </c>
      <c r="B184" s="332" t="str">
        <f>'01-Mapa de riesgo-UO'!D185</f>
        <v>EXTENSIÓN_PROYECCIÓN_SOCIAL</v>
      </c>
      <c r="C184" s="402" t="str">
        <f>+'01-Mapa de riesgo-UO'!F185</f>
        <v>NO</v>
      </c>
      <c r="D184" s="332" t="str">
        <f>'01-Mapa de riesgo-UO'!J185</f>
        <v>Operacional</v>
      </c>
      <c r="E184" s="332" t="str">
        <f>'01-Mapa de riesgo-UO'!K185</f>
        <v>Pérdida de la validez de los resultados del laboratorio
(6.3)</v>
      </c>
      <c r="F184" s="332"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32" t="str">
        <f>'01-Mapa de riesgo-UO'!M185</f>
        <v>Pérdida de  credibilidad en el laboratorio
Generación de mala imagen del alboratorio por no prestar servicios confiables</v>
      </c>
      <c r="I184" s="385" t="str">
        <f>'01-Mapa de riesgo-UO'!AT185</f>
        <v>LEVE</v>
      </c>
      <c r="J184" s="332" t="str">
        <f>'01-Mapa de riesgo-UO'!AU185</f>
        <v>No. veces en que las condiciones ambientales se salieron de los límites / No. Veces que se midieron las condiciones ambientales</v>
      </c>
      <c r="K184" s="424">
        <v>0</v>
      </c>
      <c r="L184" s="399"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8" t="str">
        <f>'01-Mapa de riesgo-UO'!AL185</f>
        <v>Diaria</v>
      </c>
      <c r="Q184" s="218" t="str">
        <f>'01-Mapa de riesgo-UO'!AP185</f>
        <v>Preventivo</v>
      </c>
      <c r="R184" s="385" t="str">
        <f>'01-Mapa de riesgo-UO'!AR185</f>
        <v>FUERTE</v>
      </c>
      <c r="S184" s="399" t="s">
        <v>2325</v>
      </c>
      <c r="T184" s="399"/>
      <c r="U184" s="223" t="str">
        <f>'01-Mapa de riesgo-UO'!AW185</f>
        <v>ASUMIR</v>
      </c>
      <c r="V184" s="223">
        <f>'01-Mapa de riesgo-UO'!AX185</f>
        <v>0</v>
      </c>
      <c r="W184" s="180">
        <f>IF(U184="COMPARTIR",'01-Mapa de riesgo-UO'!BA185, IF(U184=0, 0,$I$6))</f>
        <v>0</v>
      </c>
      <c r="X184" s="221"/>
      <c r="Y184" s="221"/>
      <c r="Z184" s="221"/>
      <c r="AA184" s="221"/>
      <c r="AB184" s="324" t="s">
        <v>2144</v>
      </c>
    </row>
    <row r="185" spans="1:28" ht="91.5" hidden="1" customHeight="1" x14ac:dyDescent="0.2">
      <c r="A185" s="324"/>
      <c r="B185" s="332"/>
      <c r="C185" s="402"/>
      <c r="D185" s="332"/>
      <c r="E185" s="332"/>
      <c r="F185" s="332"/>
      <c r="G185" s="52">
        <f>'01-Mapa de riesgo-UO'!I186</f>
        <v>0</v>
      </c>
      <c r="H185" s="332"/>
      <c r="I185" s="385"/>
      <c r="J185" s="332"/>
      <c r="K185" s="401"/>
      <c r="L185" s="399"/>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8" t="str">
        <f>'01-Mapa de riesgo-UO'!AL186</f>
        <v>No definida</v>
      </c>
      <c r="Q185" s="218" t="str">
        <f>'01-Mapa de riesgo-UO'!AP186</f>
        <v>Preventivo</v>
      </c>
      <c r="R185" s="385"/>
      <c r="S185" s="399" t="s">
        <v>2325</v>
      </c>
      <c r="T185" s="399"/>
      <c r="U185" s="223" t="str">
        <f>'01-Mapa de riesgo-UO'!AW186</f>
        <v>ASUMIR</v>
      </c>
      <c r="V185" s="223">
        <f>'01-Mapa de riesgo-UO'!AX186</f>
        <v>0</v>
      </c>
      <c r="W185" s="180">
        <f>IF(U185="COMPARTIR",'01-Mapa de riesgo-UO'!BA186, IF(U185=0, 0,$I$6))</f>
        <v>0</v>
      </c>
      <c r="X185" s="221"/>
      <c r="Y185" s="221"/>
      <c r="Z185" s="221"/>
      <c r="AA185" s="221"/>
      <c r="AB185" s="324"/>
    </row>
    <row r="186" spans="1:28" ht="91.5" hidden="1" customHeight="1" x14ac:dyDescent="0.2">
      <c r="A186" s="324"/>
      <c r="B186" s="332"/>
      <c r="C186" s="402"/>
      <c r="D186" s="332"/>
      <c r="E186" s="332"/>
      <c r="F186" s="332"/>
      <c r="G186" s="52">
        <f>'01-Mapa de riesgo-UO'!I187</f>
        <v>0</v>
      </c>
      <c r="H186" s="332"/>
      <c r="I186" s="385"/>
      <c r="J186" s="332"/>
      <c r="K186" s="401"/>
      <c r="L186" s="399"/>
      <c r="M186" s="204">
        <f>IF('01-Mapa de riesgo-UO'!S187="No existen", "No existe control para el riesgo",'01-Mapa de riesgo-UO'!W187)</f>
        <v>0</v>
      </c>
      <c r="N186" s="204">
        <f>'01-Mapa de riesgo-UO'!AB187</f>
        <v>0</v>
      </c>
      <c r="O186" s="204">
        <f>'01-Mapa de riesgo-UO'!AG187</f>
        <v>0</v>
      </c>
      <c r="P186" s="218">
        <f>'01-Mapa de riesgo-UO'!AL187</f>
        <v>0</v>
      </c>
      <c r="Q186" s="218">
        <f>'01-Mapa de riesgo-UO'!AP187</f>
        <v>0</v>
      </c>
      <c r="R186" s="385"/>
      <c r="S186" s="399"/>
      <c r="T186" s="399"/>
      <c r="U186" s="223" t="str">
        <f>'01-Mapa de riesgo-UO'!AW187</f>
        <v>ASUMIR</v>
      </c>
      <c r="V186" s="223">
        <f>'01-Mapa de riesgo-UO'!AX187</f>
        <v>0</v>
      </c>
      <c r="W186" s="180">
        <f>IF(U186="COMPARTIR",'01-Mapa de riesgo-UO'!BA187, IF(U186=0, 0,$I$6))</f>
        <v>0</v>
      </c>
      <c r="X186" s="221"/>
      <c r="Y186" s="221"/>
      <c r="Z186" s="221"/>
      <c r="AA186" s="221"/>
      <c r="AB186" s="324"/>
    </row>
    <row r="187" spans="1:28" ht="91.5" customHeight="1" x14ac:dyDescent="0.2">
      <c r="A187" s="324">
        <v>60</v>
      </c>
      <c r="B187" s="332" t="str">
        <f>'01-Mapa de riesgo-UO'!D188</f>
        <v>EXTENSIÓN_PROYECCIÓN_SOCIAL</v>
      </c>
      <c r="C187" s="402" t="str">
        <f>+'01-Mapa de riesgo-UO'!F188</f>
        <v>NO</v>
      </c>
      <c r="D187" s="332" t="str">
        <f>'01-Mapa de riesgo-UO'!J188</f>
        <v>Operacional</v>
      </c>
      <c r="E187" s="332" t="str">
        <f>'01-Mapa de riesgo-UO'!K188</f>
        <v>Pérdida de la validez de los resultados del laboratorio
(6.4.6)</v>
      </c>
      <c r="F187" s="332"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32" t="str">
        <f>'01-Mapa de riesgo-UO'!M188</f>
        <v>Resultado inválido
Reproceso de muestra
Trabajo No Conforme</v>
      </c>
      <c r="I187" s="385" t="str">
        <f>'01-Mapa de riesgo-UO'!AT188</f>
        <v>LEVE</v>
      </c>
      <c r="J187" s="332" t="str">
        <f>'01-Mapa de riesgo-UO'!AU188</f>
        <v>No. de equipos calibrados de acuerdo al Plan de calibración /No. Total de equipos que se planean calibrar de acuerdo al Plan de calibración</v>
      </c>
      <c r="K187" s="424">
        <v>0</v>
      </c>
      <c r="L187" s="399"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8" t="str">
        <f>'01-Mapa de riesgo-UO'!AL188</f>
        <v>Semestral</v>
      </c>
      <c r="Q187" s="218" t="str">
        <f>'01-Mapa de riesgo-UO'!AP188</f>
        <v>Preventivo</v>
      </c>
      <c r="R187" s="385" t="str">
        <f>'01-Mapa de riesgo-UO'!AR188</f>
        <v>FUERTE</v>
      </c>
      <c r="S187" s="399" t="s">
        <v>2325</v>
      </c>
      <c r="T187" s="399"/>
      <c r="U187" s="223" t="str">
        <f>'01-Mapa de riesgo-UO'!AW188</f>
        <v>ASUMIR</v>
      </c>
      <c r="V187" s="223">
        <f>'01-Mapa de riesgo-UO'!AX188</f>
        <v>0</v>
      </c>
      <c r="W187" s="180">
        <f>IF(U187="COMPARTIR",'01-Mapa de riesgo-UO'!BA188, IF(U187=0, 0,$I$6))</f>
        <v>0</v>
      </c>
      <c r="X187" s="221"/>
      <c r="Y187" s="221"/>
      <c r="Z187" s="221"/>
      <c r="AA187" s="221"/>
      <c r="AB187" s="324" t="s">
        <v>2144</v>
      </c>
    </row>
    <row r="188" spans="1:28" ht="91.5" hidden="1" customHeight="1" x14ac:dyDescent="0.2">
      <c r="A188" s="324"/>
      <c r="B188" s="332"/>
      <c r="C188" s="402"/>
      <c r="D188" s="332"/>
      <c r="E188" s="332"/>
      <c r="F188" s="332"/>
      <c r="G188" s="52">
        <f>'01-Mapa de riesgo-UO'!I189</f>
        <v>0</v>
      </c>
      <c r="H188" s="332"/>
      <c r="I188" s="385"/>
      <c r="J188" s="332"/>
      <c r="K188" s="401"/>
      <c r="L188" s="399"/>
      <c r="M188" s="204">
        <f>IF('01-Mapa de riesgo-UO'!S189="No existen", "No existe control para el riesgo",'01-Mapa de riesgo-UO'!W189)</f>
        <v>0</v>
      </c>
      <c r="N188" s="204">
        <f>'01-Mapa de riesgo-UO'!AB189</f>
        <v>0</v>
      </c>
      <c r="O188" s="204">
        <f>'01-Mapa de riesgo-UO'!AG189</f>
        <v>0</v>
      </c>
      <c r="P188" s="218">
        <f>'01-Mapa de riesgo-UO'!AL189</f>
        <v>0</v>
      </c>
      <c r="Q188" s="218">
        <f>'01-Mapa de riesgo-UO'!AP189</f>
        <v>0</v>
      </c>
      <c r="R188" s="385"/>
      <c r="S188" s="399"/>
      <c r="T188" s="399"/>
      <c r="U188" s="223" t="str">
        <f>'01-Mapa de riesgo-UO'!AW189</f>
        <v>ASUMIR</v>
      </c>
      <c r="V188" s="223">
        <f>'01-Mapa de riesgo-UO'!AX189</f>
        <v>0</v>
      </c>
      <c r="W188" s="180">
        <f>IF(U188="COMPARTIR",'01-Mapa de riesgo-UO'!BA189, IF(U188=0, 0,$I$6))</f>
        <v>0</v>
      </c>
      <c r="X188" s="221"/>
      <c r="Y188" s="221"/>
      <c r="Z188" s="221"/>
      <c r="AA188" s="221"/>
      <c r="AB188" s="324"/>
    </row>
    <row r="189" spans="1:28" ht="91.5" hidden="1" customHeight="1" x14ac:dyDescent="0.2">
      <c r="A189" s="324"/>
      <c r="B189" s="332"/>
      <c r="C189" s="402"/>
      <c r="D189" s="332"/>
      <c r="E189" s="332"/>
      <c r="F189" s="332"/>
      <c r="G189" s="52">
        <f>'01-Mapa de riesgo-UO'!I190</f>
        <v>0</v>
      </c>
      <c r="H189" s="332"/>
      <c r="I189" s="385"/>
      <c r="J189" s="332"/>
      <c r="K189" s="401"/>
      <c r="L189" s="399"/>
      <c r="M189" s="204">
        <f>IF('01-Mapa de riesgo-UO'!S190="No existen", "No existe control para el riesgo",'01-Mapa de riesgo-UO'!W190)</f>
        <v>0</v>
      </c>
      <c r="N189" s="204">
        <f>'01-Mapa de riesgo-UO'!AB190</f>
        <v>0</v>
      </c>
      <c r="O189" s="204">
        <f>'01-Mapa de riesgo-UO'!AG190</f>
        <v>0</v>
      </c>
      <c r="P189" s="218">
        <f>'01-Mapa de riesgo-UO'!AL190</f>
        <v>0</v>
      </c>
      <c r="Q189" s="218">
        <f>'01-Mapa de riesgo-UO'!AP190</f>
        <v>0</v>
      </c>
      <c r="R189" s="385"/>
      <c r="S189" s="399"/>
      <c r="T189" s="399"/>
      <c r="U189" s="223" t="str">
        <f>'01-Mapa de riesgo-UO'!AW190</f>
        <v>ASUMIR</v>
      </c>
      <c r="V189" s="223">
        <f>'01-Mapa de riesgo-UO'!AX190</f>
        <v>0</v>
      </c>
      <c r="W189" s="180">
        <f>IF(U189="COMPARTIR",'01-Mapa de riesgo-UO'!BA190, IF(U189=0, 0,$I$6))</f>
        <v>0</v>
      </c>
      <c r="X189" s="221"/>
      <c r="Y189" s="221"/>
      <c r="Z189" s="221"/>
      <c r="AA189" s="221"/>
      <c r="AB189" s="324"/>
    </row>
    <row r="190" spans="1:28" ht="91.5" customHeight="1" x14ac:dyDescent="0.2">
      <c r="A190" s="324">
        <v>61</v>
      </c>
      <c r="B190" s="332" t="str">
        <f>'01-Mapa de riesgo-UO'!D191</f>
        <v>EXTENSIÓN_PROYECCIÓN_SOCIAL</v>
      </c>
      <c r="C190" s="402" t="str">
        <f>+'01-Mapa de riesgo-UO'!F191</f>
        <v>NO</v>
      </c>
      <c r="D190" s="332" t="str">
        <f>'01-Mapa de riesgo-UO'!J191</f>
        <v>Operacional</v>
      </c>
      <c r="E190" s="332" t="str">
        <f>'01-Mapa de riesgo-UO'!K191</f>
        <v>Pérdida de la validez de los resultados del laboratorio
(6.4.9)</v>
      </c>
      <c r="F190" s="332"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32" t="str">
        <f>'01-Mapa de riesgo-UO'!M191</f>
        <v>Resultado inválido
Reproceso de muestras
Trabajo No Conforme</v>
      </c>
      <c r="I190" s="385" t="str">
        <f>'01-Mapa de riesgo-UO'!AT191</f>
        <v>LEVE</v>
      </c>
      <c r="J190" s="332" t="str">
        <f>'01-Mapa de riesgo-UO'!AU191</f>
        <v>No.  de equipos defectuosos detectados en el laboratorio antes de la jornada de campo / No. Total de equipos que salen para campo</v>
      </c>
      <c r="K190" s="424">
        <v>0</v>
      </c>
      <c r="L190" s="399"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8" t="str">
        <f>'01-Mapa de riesgo-UO'!AL191</f>
        <v>No definida</v>
      </c>
      <c r="Q190" s="218" t="str">
        <f>'01-Mapa de riesgo-UO'!AP191</f>
        <v>Preventivo</v>
      </c>
      <c r="R190" s="385" t="str">
        <f>'01-Mapa de riesgo-UO'!AR191</f>
        <v>ACEPTABLE</v>
      </c>
      <c r="S190" s="399" t="s">
        <v>2325</v>
      </c>
      <c r="T190" s="399"/>
      <c r="U190" s="223" t="str">
        <f>'01-Mapa de riesgo-UO'!AW191</f>
        <v>ASUMIR</v>
      </c>
      <c r="V190" s="223">
        <f>'01-Mapa de riesgo-UO'!AX191</f>
        <v>0</v>
      </c>
      <c r="W190" s="180">
        <f>IF(U190="COMPARTIR",'01-Mapa de riesgo-UO'!BA191, IF(U190=0, 0,$I$6))</f>
        <v>0</v>
      </c>
      <c r="X190" s="221"/>
      <c r="Y190" s="221"/>
      <c r="Z190" s="221"/>
      <c r="AA190" s="221"/>
      <c r="AB190" s="324" t="s">
        <v>2144</v>
      </c>
    </row>
    <row r="191" spans="1:28" ht="91.5" hidden="1" customHeight="1" x14ac:dyDescent="0.2">
      <c r="A191" s="324"/>
      <c r="B191" s="332"/>
      <c r="C191" s="402"/>
      <c r="D191" s="332"/>
      <c r="E191" s="332"/>
      <c r="F191" s="332"/>
      <c r="G191" s="52">
        <f>'01-Mapa de riesgo-UO'!I192</f>
        <v>0</v>
      </c>
      <c r="H191" s="332"/>
      <c r="I191" s="385"/>
      <c r="J191" s="332"/>
      <c r="K191" s="401"/>
      <c r="L191" s="399"/>
      <c r="M191" s="204">
        <f>IF('01-Mapa de riesgo-UO'!S192="No existen", "No existe control para el riesgo",'01-Mapa de riesgo-UO'!W192)</f>
        <v>0</v>
      </c>
      <c r="N191" s="204">
        <f>'01-Mapa de riesgo-UO'!AB192</f>
        <v>0</v>
      </c>
      <c r="O191" s="204">
        <f>'01-Mapa de riesgo-UO'!AG192</f>
        <v>0</v>
      </c>
      <c r="P191" s="218">
        <f>'01-Mapa de riesgo-UO'!AL192</f>
        <v>0</v>
      </c>
      <c r="Q191" s="218">
        <f>'01-Mapa de riesgo-UO'!AP192</f>
        <v>0</v>
      </c>
      <c r="R191" s="385"/>
      <c r="S191" s="399"/>
      <c r="T191" s="399"/>
      <c r="U191" s="223" t="str">
        <f>'01-Mapa de riesgo-UO'!AW192</f>
        <v>ASUMIR</v>
      </c>
      <c r="V191" s="223">
        <f>'01-Mapa de riesgo-UO'!AX192</f>
        <v>0</v>
      </c>
      <c r="W191" s="180">
        <f>IF(U191="COMPARTIR",'01-Mapa de riesgo-UO'!BA192, IF(U191=0, 0,$I$6))</f>
        <v>0</v>
      </c>
      <c r="X191" s="221"/>
      <c r="Y191" s="221"/>
      <c r="Z191" s="221"/>
      <c r="AA191" s="221"/>
      <c r="AB191" s="324"/>
    </row>
    <row r="192" spans="1:28" ht="91.5" hidden="1" customHeight="1" x14ac:dyDescent="0.2">
      <c r="A192" s="324"/>
      <c r="B192" s="332"/>
      <c r="C192" s="402"/>
      <c r="D192" s="332"/>
      <c r="E192" s="332"/>
      <c r="F192" s="332"/>
      <c r="G192" s="52">
        <f>'01-Mapa de riesgo-UO'!I193</f>
        <v>0</v>
      </c>
      <c r="H192" s="332"/>
      <c r="I192" s="385"/>
      <c r="J192" s="332"/>
      <c r="K192" s="401"/>
      <c r="L192" s="399"/>
      <c r="M192" s="204">
        <f>IF('01-Mapa de riesgo-UO'!S193="No existen", "No existe control para el riesgo",'01-Mapa de riesgo-UO'!W193)</f>
        <v>0</v>
      </c>
      <c r="N192" s="204">
        <f>'01-Mapa de riesgo-UO'!AB193</f>
        <v>0</v>
      </c>
      <c r="O192" s="204">
        <f>'01-Mapa de riesgo-UO'!AG193</f>
        <v>0</v>
      </c>
      <c r="P192" s="218">
        <f>'01-Mapa de riesgo-UO'!AL193</f>
        <v>0</v>
      </c>
      <c r="Q192" s="218">
        <f>'01-Mapa de riesgo-UO'!AP193</f>
        <v>0</v>
      </c>
      <c r="R192" s="385"/>
      <c r="S192" s="399"/>
      <c r="T192" s="399"/>
      <c r="U192" s="223" t="str">
        <f>'01-Mapa de riesgo-UO'!AW193</f>
        <v>ASUMIR</v>
      </c>
      <c r="V192" s="223">
        <f>'01-Mapa de riesgo-UO'!AX193</f>
        <v>0</v>
      </c>
      <c r="W192" s="180">
        <f>IF(U192="COMPARTIR",'01-Mapa de riesgo-UO'!BA193, IF(U192=0, 0,$I$6))</f>
        <v>0</v>
      </c>
      <c r="X192" s="221"/>
      <c r="Y192" s="221"/>
      <c r="Z192" s="221"/>
      <c r="AA192" s="221"/>
      <c r="AB192" s="324"/>
    </row>
    <row r="193" spans="1:28" ht="91.5" customHeight="1" x14ac:dyDescent="0.2">
      <c r="A193" s="324">
        <v>62</v>
      </c>
      <c r="B193" s="332" t="str">
        <f>'01-Mapa de riesgo-UO'!D194</f>
        <v>EXTENSIÓN_PROYECCIÓN_SOCIAL</v>
      </c>
      <c r="C193" s="402" t="str">
        <f>+'01-Mapa de riesgo-UO'!F194</f>
        <v>NO</v>
      </c>
      <c r="D193" s="332" t="str">
        <f>'01-Mapa de riesgo-UO'!J194</f>
        <v>Operacional</v>
      </c>
      <c r="E193" s="332" t="str">
        <f>'01-Mapa de riesgo-UO'!K194</f>
        <v>Tomar una decisión de conformidad errada 
(7.8.6)</v>
      </c>
      <c r="F193" s="332" t="str">
        <f>'01-Mapa de riesgo-UO'!L194</f>
        <v xml:space="preserve">Declaración de la  conformidad errada. </v>
      </c>
      <c r="G193" s="52" t="str">
        <f>'01-Mapa de riesgo-UO'!I194</f>
        <v>Usar una regla de decisión del laboratorio inadecuada</v>
      </c>
      <c r="H193" s="332" t="str">
        <f>'01-Mapa de riesgo-UO'!M194</f>
        <v xml:space="preserve"> Pérdida de credibilidad en el laboratorio
Pérdida de la confianza en el laboratorio</v>
      </c>
      <c r="I193" s="385" t="str">
        <f>'01-Mapa de riesgo-UO'!AT194</f>
        <v>LEVE</v>
      </c>
      <c r="J193" s="332" t="str">
        <f>'01-Mapa de riesgo-UO'!AU194</f>
        <v>No. de informes con regla decisión equivocada / No. de informes emitidos con regla de decisión aplicada</v>
      </c>
      <c r="K193" s="424">
        <v>0</v>
      </c>
      <c r="L193" s="399"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8" t="str">
        <f>'01-Mapa de riesgo-UO'!AL194</f>
        <v>No definida</v>
      </c>
      <c r="Q193" s="218" t="str">
        <f>'01-Mapa de riesgo-UO'!AP194</f>
        <v>Preventivo</v>
      </c>
      <c r="R193" s="385" t="str">
        <f>'01-Mapa de riesgo-UO'!AR194</f>
        <v>ACEPTABLE</v>
      </c>
      <c r="S193" s="399" t="s">
        <v>2325</v>
      </c>
      <c r="T193" s="399"/>
      <c r="U193" s="223" t="str">
        <f>'01-Mapa de riesgo-UO'!AW194</f>
        <v>ASUMIR</v>
      </c>
      <c r="V193" s="223">
        <f>'01-Mapa de riesgo-UO'!AX194</f>
        <v>0</v>
      </c>
      <c r="W193" s="180">
        <f>IF(U193="COMPARTIR",'01-Mapa de riesgo-UO'!BA194, IF(U193=0, 0,$I$6))</f>
        <v>0</v>
      </c>
      <c r="X193" s="221"/>
      <c r="Y193" s="221"/>
      <c r="Z193" s="221"/>
      <c r="AA193" s="221"/>
      <c r="AB193" s="324" t="s">
        <v>2144</v>
      </c>
    </row>
    <row r="194" spans="1:28" ht="91.5" hidden="1" customHeight="1" x14ac:dyDescent="0.2">
      <c r="A194" s="324"/>
      <c r="B194" s="332"/>
      <c r="C194" s="402"/>
      <c r="D194" s="332"/>
      <c r="E194" s="332"/>
      <c r="F194" s="332"/>
      <c r="G194" s="52">
        <f>'01-Mapa de riesgo-UO'!I195</f>
        <v>0</v>
      </c>
      <c r="H194" s="332"/>
      <c r="I194" s="385"/>
      <c r="J194" s="332"/>
      <c r="K194" s="401"/>
      <c r="L194" s="399"/>
      <c r="M194" s="204">
        <f>IF('01-Mapa de riesgo-UO'!S195="No existen", "No existe control para el riesgo",'01-Mapa de riesgo-UO'!W195)</f>
        <v>0</v>
      </c>
      <c r="N194" s="204">
        <f>'01-Mapa de riesgo-UO'!AB195</f>
        <v>0</v>
      </c>
      <c r="O194" s="204">
        <f>'01-Mapa de riesgo-UO'!AG195</f>
        <v>0</v>
      </c>
      <c r="P194" s="218">
        <f>'01-Mapa de riesgo-UO'!AL195</f>
        <v>0</v>
      </c>
      <c r="Q194" s="218">
        <f>'01-Mapa de riesgo-UO'!AP195</f>
        <v>0</v>
      </c>
      <c r="R194" s="385"/>
      <c r="S194" s="399"/>
      <c r="T194" s="399"/>
      <c r="U194" s="223" t="str">
        <f>'01-Mapa de riesgo-UO'!AW195</f>
        <v>ASUMIR</v>
      </c>
      <c r="V194" s="223">
        <f>'01-Mapa de riesgo-UO'!AX195</f>
        <v>0</v>
      </c>
      <c r="W194" s="180">
        <f>IF(U194="COMPARTIR",'01-Mapa de riesgo-UO'!BA195, IF(U194=0, 0,$I$6))</f>
        <v>0</v>
      </c>
      <c r="X194" s="221"/>
      <c r="Y194" s="221"/>
      <c r="Z194" s="221"/>
      <c r="AA194" s="221"/>
      <c r="AB194" s="324"/>
    </row>
    <row r="195" spans="1:28" ht="91.5" hidden="1" customHeight="1" x14ac:dyDescent="0.2">
      <c r="A195" s="324"/>
      <c r="B195" s="332"/>
      <c r="C195" s="402"/>
      <c r="D195" s="332"/>
      <c r="E195" s="332"/>
      <c r="F195" s="332"/>
      <c r="G195" s="52">
        <f>'01-Mapa de riesgo-UO'!I196</f>
        <v>0</v>
      </c>
      <c r="H195" s="332"/>
      <c r="I195" s="385"/>
      <c r="J195" s="332"/>
      <c r="K195" s="401"/>
      <c r="L195" s="399"/>
      <c r="M195" s="204">
        <f>IF('01-Mapa de riesgo-UO'!S196="No existen", "No existe control para el riesgo",'01-Mapa de riesgo-UO'!W196)</f>
        <v>0</v>
      </c>
      <c r="N195" s="204">
        <f>'01-Mapa de riesgo-UO'!AB196</f>
        <v>0</v>
      </c>
      <c r="O195" s="204">
        <f>'01-Mapa de riesgo-UO'!AG196</f>
        <v>0</v>
      </c>
      <c r="P195" s="218">
        <f>'01-Mapa de riesgo-UO'!AL196</f>
        <v>0</v>
      </c>
      <c r="Q195" s="218">
        <f>'01-Mapa de riesgo-UO'!AP196</f>
        <v>0</v>
      </c>
      <c r="R195" s="385"/>
      <c r="S195" s="399"/>
      <c r="T195" s="399"/>
      <c r="U195" s="223" t="str">
        <f>'01-Mapa de riesgo-UO'!AW196</f>
        <v>ASUMIR</v>
      </c>
      <c r="V195" s="223">
        <f>'01-Mapa de riesgo-UO'!AX196</f>
        <v>0</v>
      </c>
      <c r="W195" s="180">
        <f>IF(U195="COMPARTIR",'01-Mapa de riesgo-UO'!BA196, IF(U195=0, 0,$I$6))</f>
        <v>0</v>
      </c>
      <c r="X195" s="221"/>
      <c r="Y195" s="221"/>
      <c r="Z195" s="221"/>
      <c r="AA195" s="221"/>
      <c r="AB195" s="324"/>
    </row>
    <row r="196" spans="1:28" ht="91.5" customHeight="1" x14ac:dyDescent="0.2">
      <c r="A196" s="324">
        <v>63</v>
      </c>
      <c r="B196" s="332" t="str">
        <f>'01-Mapa de riesgo-UO'!D197</f>
        <v>EXTENSIÓN_PROYECCIÓN_SOCIAL</v>
      </c>
      <c r="C196" s="402" t="str">
        <f>+'01-Mapa de riesgo-UO'!F197</f>
        <v>NO</v>
      </c>
      <c r="D196" s="332" t="str">
        <f>'01-Mapa de riesgo-UO'!J197</f>
        <v>Operacional</v>
      </c>
      <c r="E196" s="332" t="str">
        <f>'01-Mapa de riesgo-UO'!K197</f>
        <v>Utilización de un método de ensayo inadecuado
(7.2)</v>
      </c>
      <c r="F196" s="332" t="str">
        <f>'01-Mapa de riesgo-UO'!L197</f>
        <v>Verificación/validación del método no es adecuada para declarar la aptitud del laboratorio</v>
      </c>
      <c r="G196" s="52" t="str">
        <f>'01-Mapa de riesgo-UO'!I197</f>
        <v>En la verificacion del método no se tienen en cuenta todos los factores</v>
      </c>
      <c r="H196" s="332" t="str">
        <f>'01-Mapa de riesgo-UO'!M197</f>
        <v xml:space="preserve">Resultado inválido.
No conformidades en audiorías internas y externas.
Pérdida de  credibilidad en el laboratorio
</v>
      </c>
      <c r="I196" s="385" t="str">
        <f>'01-Mapa de riesgo-UO'!AT197</f>
        <v>LEVE</v>
      </c>
      <c r="J196" s="332" t="str">
        <f>'01-Mapa de riesgo-UO'!AU197</f>
        <v>No. de variables definidas por el OEC en la verificación / No. de variables establecidas en el método definido</v>
      </c>
      <c r="K196" s="424">
        <v>1</v>
      </c>
      <c r="L196" s="399"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8" t="str">
        <f>'01-Mapa de riesgo-UO'!AL197</f>
        <v>Anual</v>
      </c>
      <c r="Q196" s="218" t="str">
        <f>'01-Mapa de riesgo-UO'!AP197</f>
        <v>Preventivo</v>
      </c>
      <c r="R196" s="385" t="str">
        <f>'01-Mapa de riesgo-UO'!AR197</f>
        <v>FUERTE</v>
      </c>
      <c r="S196" s="399" t="s">
        <v>2325</v>
      </c>
      <c r="T196" s="399"/>
      <c r="U196" s="223" t="str">
        <f>'01-Mapa de riesgo-UO'!AW197</f>
        <v>ASUMIR</v>
      </c>
      <c r="V196" s="223">
        <f>'01-Mapa de riesgo-UO'!AX197</f>
        <v>0</v>
      </c>
      <c r="W196" s="180">
        <f>IF(U196="COMPARTIR",'01-Mapa de riesgo-UO'!BA197, IF(U196=0, 0,$I$6))</f>
        <v>0</v>
      </c>
      <c r="X196" s="221"/>
      <c r="Y196" s="221"/>
      <c r="Z196" s="221"/>
      <c r="AA196" s="221"/>
      <c r="AB196" s="324" t="s">
        <v>2144</v>
      </c>
    </row>
    <row r="197" spans="1:28" ht="91.5" hidden="1" customHeight="1" x14ac:dyDescent="0.2">
      <c r="A197" s="324"/>
      <c r="B197" s="332"/>
      <c r="C197" s="402"/>
      <c r="D197" s="332"/>
      <c r="E197" s="332"/>
      <c r="F197" s="332"/>
      <c r="G197" s="52">
        <f>'01-Mapa de riesgo-UO'!I198</f>
        <v>0</v>
      </c>
      <c r="H197" s="332"/>
      <c r="I197" s="385"/>
      <c r="J197" s="332"/>
      <c r="K197" s="401"/>
      <c r="L197" s="399"/>
      <c r="M197" s="204">
        <f>IF('01-Mapa de riesgo-UO'!S198="No existen", "No existe control para el riesgo",'01-Mapa de riesgo-UO'!W198)</f>
        <v>0</v>
      </c>
      <c r="N197" s="204">
        <f>'01-Mapa de riesgo-UO'!AB198</f>
        <v>0</v>
      </c>
      <c r="O197" s="204">
        <f>'01-Mapa de riesgo-UO'!AG198</f>
        <v>0</v>
      </c>
      <c r="P197" s="218">
        <f>'01-Mapa de riesgo-UO'!AL198</f>
        <v>0</v>
      </c>
      <c r="Q197" s="218">
        <f>'01-Mapa de riesgo-UO'!AP198</f>
        <v>0</v>
      </c>
      <c r="R197" s="385"/>
      <c r="S197" s="399"/>
      <c r="T197" s="399"/>
      <c r="U197" s="223" t="str">
        <f>'01-Mapa de riesgo-UO'!AW198</f>
        <v>ASUMIR</v>
      </c>
      <c r="V197" s="223">
        <f>'01-Mapa de riesgo-UO'!AX198</f>
        <v>0</v>
      </c>
      <c r="W197" s="180">
        <f>IF(U197="COMPARTIR",'01-Mapa de riesgo-UO'!BA198, IF(U197=0, 0,$I$6))</f>
        <v>0</v>
      </c>
      <c r="X197" s="221"/>
      <c r="Y197" s="221"/>
      <c r="Z197" s="221"/>
      <c r="AA197" s="221"/>
      <c r="AB197" s="324"/>
    </row>
    <row r="198" spans="1:28" ht="91.5" hidden="1" customHeight="1" x14ac:dyDescent="0.2">
      <c r="A198" s="324"/>
      <c r="B198" s="332"/>
      <c r="C198" s="402"/>
      <c r="D198" s="332"/>
      <c r="E198" s="332"/>
      <c r="F198" s="332"/>
      <c r="G198" s="52">
        <f>'01-Mapa de riesgo-UO'!I199</f>
        <v>0</v>
      </c>
      <c r="H198" s="332"/>
      <c r="I198" s="385"/>
      <c r="J198" s="332"/>
      <c r="K198" s="401"/>
      <c r="L198" s="399"/>
      <c r="M198" s="204">
        <f>IF('01-Mapa de riesgo-UO'!S199="No existen", "No existe control para el riesgo",'01-Mapa de riesgo-UO'!W199)</f>
        <v>0</v>
      </c>
      <c r="N198" s="204">
        <f>'01-Mapa de riesgo-UO'!AB199</f>
        <v>0</v>
      </c>
      <c r="O198" s="204">
        <f>'01-Mapa de riesgo-UO'!AG199</f>
        <v>0</v>
      </c>
      <c r="P198" s="218">
        <f>'01-Mapa de riesgo-UO'!AL199</f>
        <v>0</v>
      </c>
      <c r="Q198" s="218">
        <f>'01-Mapa de riesgo-UO'!AP199</f>
        <v>0</v>
      </c>
      <c r="R198" s="385"/>
      <c r="S198" s="399"/>
      <c r="T198" s="399"/>
      <c r="U198" s="223" t="str">
        <f>'01-Mapa de riesgo-UO'!AW199</f>
        <v>ASUMIR</v>
      </c>
      <c r="V198" s="223">
        <f>'01-Mapa de riesgo-UO'!AX199</f>
        <v>0</v>
      </c>
      <c r="W198" s="180">
        <f>IF(U198="COMPARTIR",'01-Mapa de riesgo-UO'!BA199, IF(U198=0, 0,$I$6))</f>
        <v>0</v>
      </c>
      <c r="X198" s="221"/>
      <c r="Y198" s="221"/>
      <c r="Z198" s="221"/>
      <c r="AA198" s="221"/>
      <c r="AB198" s="324"/>
    </row>
    <row r="199" spans="1:28" ht="91.5" customHeight="1" x14ac:dyDescent="0.2">
      <c r="A199" s="324">
        <v>64</v>
      </c>
      <c r="B199" s="332" t="str">
        <f>'01-Mapa de riesgo-UO'!D200</f>
        <v>EXTENSIÓN_PROYECCIÓN_SOCIAL</v>
      </c>
      <c r="C199" s="402" t="str">
        <f>+'01-Mapa de riesgo-UO'!F200</f>
        <v>NO</v>
      </c>
      <c r="D199" s="332" t="str">
        <f>'01-Mapa de riesgo-UO'!J200</f>
        <v>Operacional</v>
      </c>
      <c r="E199" s="332" t="str">
        <f>'01-Mapa de riesgo-UO'!K200</f>
        <v>Pérdida de la validez de los resultados (Evaluación de la incertidumbre)
(7.6)</v>
      </c>
      <c r="F199" s="332"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32" t="str">
        <f>'01-Mapa de riesgo-UO'!M200</f>
        <v>Resultado inválido
No conformidades en audiorías internas y externas.
Pérdida de la confianza en el laboratorio</v>
      </c>
      <c r="I199" s="385" t="str">
        <f>'01-Mapa de riesgo-UO'!AT200</f>
        <v>LEVE</v>
      </c>
      <c r="J199" s="332" t="str">
        <f>'01-Mapa de riesgo-UO'!AU200</f>
        <v>No. de informes de ensayo con resultados inválidos por estimación de la incertidumbre / No. total de informes de resultados</v>
      </c>
      <c r="K199" s="424">
        <v>0</v>
      </c>
      <c r="L199" s="399"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8" t="str">
        <f>'01-Mapa de riesgo-UO'!AL200</f>
        <v>No definida</v>
      </c>
      <c r="Q199" s="218" t="str">
        <f>'01-Mapa de riesgo-UO'!AP200</f>
        <v>Preventivo</v>
      </c>
      <c r="R199" s="385" t="str">
        <f>'01-Mapa de riesgo-UO'!AR200</f>
        <v>FUERTE</v>
      </c>
      <c r="S199" s="399" t="s">
        <v>2325</v>
      </c>
      <c r="T199" s="399"/>
      <c r="U199" s="223" t="str">
        <f>'01-Mapa de riesgo-UO'!AW200</f>
        <v>ASUMIR</v>
      </c>
      <c r="V199" s="223">
        <f>'01-Mapa de riesgo-UO'!AX200</f>
        <v>0</v>
      </c>
      <c r="W199" s="180">
        <f>IF(U199="COMPARTIR",'01-Mapa de riesgo-UO'!BA200, IF(U199=0, 0,$I$6))</f>
        <v>0</v>
      </c>
      <c r="X199" s="221"/>
      <c r="Y199" s="221"/>
      <c r="Z199" s="221"/>
      <c r="AA199" s="221"/>
      <c r="AB199" s="324" t="s">
        <v>2144</v>
      </c>
    </row>
    <row r="200" spans="1:28" ht="91.5" hidden="1" customHeight="1" x14ac:dyDescent="0.2">
      <c r="A200" s="324"/>
      <c r="B200" s="332"/>
      <c r="C200" s="402"/>
      <c r="D200" s="332"/>
      <c r="E200" s="332"/>
      <c r="F200" s="332"/>
      <c r="G200" s="52">
        <f>'01-Mapa de riesgo-UO'!I201</f>
        <v>0</v>
      </c>
      <c r="H200" s="332"/>
      <c r="I200" s="385"/>
      <c r="J200" s="332"/>
      <c r="K200" s="401"/>
      <c r="L200" s="399"/>
      <c r="M200" s="204">
        <f>IF('01-Mapa de riesgo-UO'!S201="No existen", "No existe control para el riesgo",'01-Mapa de riesgo-UO'!W201)</f>
        <v>0</v>
      </c>
      <c r="N200" s="204">
        <f>'01-Mapa de riesgo-UO'!AB201</f>
        <v>0</v>
      </c>
      <c r="O200" s="204">
        <f>'01-Mapa de riesgo-UO'!AG201</f>
        <v>0</v>
      </c>
      <c r="P200" s="218">
        <f>'01-Mapa de riesgo-UO'!AL201</f>
        <v>0</v>
      </c>
      <c r="Q200" s="218">
        <f>'01-Mapa de riesgo-UO'!AP201</f>
        <v>0</v>
      </c>
      <c r="R200" s="385"/>
      <c r="S200" s="399"/>
      <c r="T200" s="399"/>
      <c r="U200" s="223" t="str">
        <f>'01-Mapa de riesgo-UO'!AW201</f>
        <v>ASUMIR</v>
      </c>
      <c r="V200" s="223">
        <f>'01-Mapa de riesgo-UO'!AX201</f>
        <v>0</v>
      </c>
      <c r="W200" s="180">
        <f>IF(U200="COMPARTIR",'01-Mapa de riesgo-UO'!BA201, IF(U200=0, 0,$I$6))</f>
        <v>0</v>
      </c>
      <c r="X200" s="221"/>
      <c r="Y200" s="221"/>
      <c r="Z200" s="221"/>
      <c r="AA200" s="221"/>
      <c r="AB200" s="324"/>
    </row>
    <row r="201" spans="1:28" ht="91.5" hidden="1" customHeight="1" x14ac:dyDescent="0.2">
      <c r="A201" s="324"/>
      <c r="B201" s="332"/>
      <c r="C201" s="402"/>
      <c r="D201" s="332"/>
      <c r="E201" s="332"/>
      <c r="F201" s="332"/>
      <c r="G201" s="52">
        <f>'01-Mapa de riesgo-UO'!I202</f>
        <v>0</v>
      </c>
      <c r="H201" s="332"/>
      <c r="I201" s="385"/>
      <c r="J201" s="332"/>
      <c r="K201" s="401"/>
      <c r="L201" s="399"/>
      <c r="M201" s="204">
        <f>IF('01-Mapa de riesgo-UO'!S202="No existen", "No existe control para el riesgo",'01-Mapa de riesgo-UO'!W202)</f>
        <v>0</v>
      </c>
      <c r="N201" s="204">
        <f>'01-Mapa de riesgo-UO'!AB202</f>
        <v>0</v>
      </c>
      <c r="O201" s="204">
        <f>'01-Mapa de riesgo-UO'!AG202</f>
        <v>0</v>
      </c>
      <c r="P201" s="218">
        <f>'01-Mapa de riesgo-UO'!AL202</f>
        <v>0</v>
      </c>
      <c r="Q201" s="218">
        <f>'01-Mapa de riesgo-UO'!AP202</f>
        <v>0</v>
      </c>
      <c r="R201" s="385"/>
      <c r="S201" s="399"/>
      <c r="T201" s="399"/>
      <c r="U201" s="223" t="str">
        <f>'01-Mapa de riesgo-UO'!AW202</f>
        <v>ASUMIR</v>
      </c>
      <c r="V201" s="223">
        <f>'01-Mapa de riesgo-UO'!AX202</f>
        <v>0</v>
      </c>
      <c r="W201" s="180">
        <f>IF(U201="COMPARTIR",'01-Mapa de riesgo-UO'!BA202, IF(U201=0, 0,$I$6))</f>
        <v>0</v>
      </c>
      <c r="X201" s="221"/>
      <c r="Y201" s="221"/>
      <c r="Z201" s="221"/>
      <c r="AA201" s="221"/>
      <c r="AB201" s="324"/>
    </row>
    <row r="202" spans="1:28" ht="91.5" customHeight="1" x14ac:dyDescent="0.2">
      <c r="A202" s="324">
        <v>65</v>
      </c>
      <c r="B202" s="332" t="str">
        <f>'01-Mapa de riesgo-UO'!D203</f>
        <v>EXTENSIÓN_PROYECCIÓN_SOCIAL</v>
      </c>
      <c r="C202" s="402" t="str">
        <f>+'01-Mapa de riesgo-UO'!F203</f>
        <v>NO</v>
      </c>
      <c r="D202" s="332" t="str">
        <f>'01-Mapa de riesgo-UO'!J203</f>
        <v>Cumplimiento</v>
      </c>
      <c r="E202" s="332" t="str">
        <f>'01-Mapa de riesgo-UO'!K203</f>
        <v>Pérdida de la validez de los resultados
(7.7)</v>
      </c>
      <c r="F202" s="332" t="str">
        <f>'01-Mapa de riesgo-UO'!L203</f>
        <v>No aprobar los ensayos de aptitud o pruebas interlaboratorio</v>
      </c>
      <c r="G202" s="52" t="str">
        <f>'01-Mapa de riesgo-UO'!I203</f>
        <v>No se han tenido en cuenta procedimientos para hacer seguimiento a la validez de los resultados</v>
      </c>
      <c r="H202" s="332" t="str">
        <f>'01-Mapa de riesgo-UO'!M203</f>
        <v>Resultados inválidos
Incumplimiento de los controles de calidad/aseguramiento de la calidad de los métodos de ensayo.
Suspensión de la acreditación de IDEAM.</v>
      </c>
      <c r="I202" s="385" t="str">
        <f>'01-Mapa de riesgo-UO'!AT203</f>
        <v>LEVE</v>
      </c>
      <c r="J202" s="332" t="str">
        <f>'01-Mapa de riesgo-UO'!AU203</f>
        <v>No ensayos de aptitud con resultados satisfactorios / Total de ensayos de aptitud</v>
      </c>
      <c r="K202" s="424">
        <v>0</v>
      </c>
      <c r="L202" s="399"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8" t="str">
        <f>'01-Mapa de riesgo-UO'!AL203</f>
        <v>Anual</v>
      </c>
      <c r="Q202" s="218" t="str">
        <f>'01-Mapa de riesgo-UO'!AP203</f>
        <v>Preventivo</v>
      </c>
      <c r="R202" s="385" t="str">
        <f>'01-Mapa de riesgo-UO'!AR203</f>
        <v>ACEPTABLE</v>
      </c>
      <c r="S202" s="399" t="s">
        <v>2325</v>
      </c>
      <c r="T202" s="399"/>
      <c r="U202" s="223" t="str">
        <f>'01-Mapa de riesgo-UO'!AW203</f>
        <v>ASUMIR</v>
      </c>
      <c r="V202" s="223">
        <f>'01-Mapa de riesgo-UO'!AX203</f>
        <v>0</v>
      </c>
      <c r="W202" s="180">
        <f>IF(U202="COMPARTIR",'01-Mapa de riesgo-UO'!BA203, IF(U202=0, 0,$I$6))</f>
        <v>0</v>
      </c>
      <c r="X202" s="221"/>
      <c r="Y202" s="221"/>
      <c r="Z202" s="221"/>
      <c r="AA202" s="221"/>
      <c r="AB202" s="324" t="s">
        <v>2144</v>
      </c>
    </row>
    <row r="203" spans="1:28" ht="91.5" hidden="1" customHeight="1" x14ac:dyDescent="0.2">
      <c r="A203" s="324"/>
      <c r="B203" s="332"/>
      <c r="C203" s="402"/>
      <c r="D203" s="332"/>
      <c r="E203" s="332"/>
      <c r="F203" s="332"/>
      <c r="G203" s="52">
        <f>'01-Mapa de riesgo-UO'!I204</f>
        <v>0</v>
      </c>
      <c r="H203" s="332"/>
      <c r="I203" s="385"/>
      <c r="J203" s="332"/>
      <c r="K203" s="401"/>
      <c r="L203" s="399"/>
      <c r="M203" s="204">
        <f>IF('01-Mapa de riesgo-UO'!S204="No existen", "No existe control para el riesgo",'01-Mapa de riesgo-UO'!W204)</f>
        <v>0</v>
      </c>
      <c r="N203" s="204">
        <f>'01-Mapa de riesgo-UO'!AB204</f>
        <v>0</v>
      </c>
      <c r="O203" s="204">
        <f>'01-Mapa de riesgo-UO'!AG204</f>
        <v>0</v>
      </c>
      <c r="P203" s="218">
        <f>'01-Mapa de riesgo-UO'!AL204</f>
        <v>0</v>
      </c>
      <c r="Q203" s="218">
        <f>'01-Mapa de riesgo-UO'!AP204</f>
        <v>0</v>
      </c>
      <c r="R203" s="385"/>
      <c r="S203" s="399"/>
      <c r="T203" s="399"/>
      <c r="U203" s="223" t="str">
        <f>'01-Mapa de riesgo-UO'!AW204</f>
        <v>ASUMIR</v>
      </c>
      <c r="V203" s="223">
        <f>'01-Mapa de riesgo-UO'!AX204</f>
        <v>0</v>
      </c>
      <c r="W203" s="180">
        <f>IF(U203="COMPARTIR",'01-Mapa de riesgo-UO'!BA204, IF(U203=0, 0,$I$6))</f>
        <v>0</v>
      </c>
      <c r="X203" s="221"/>
      <c r="Y203" s="221"/>
      <c r="Z203" s="221"/>
      <c r="AA203" s="221"/>
      <c r="AB203" s="324"/>
    </row>
    <row r="204" spans="1:28" ht="91.5" hidden="1" customHeight="1" x14ac:dyDescent="0.2">
      <c r="A204" s="324"/>
      <c r="B204" s="332"/>
      <c r="C204" s="402"/>
      <c r="D204" s="332"/>
      <c r="E204" s="332"/>
      <c r="F204" s="332"/>
      <c r="G204" s="52">
        <f>'01-Mapa de riesgo-UO'!I205</f>
        <v>0</v>
      </c>
      <c r="H204" s="332"/>
      <c r="I204" s="385"/>
      <c r="J204" s="332"/>
      <c r="K204" s="401"/>
      <c r="L204" s="399"/>
      <c r="M204" s="204">
        <f>IF('01-Mapa de riesgo-UO'!S205="No existen", "No existe control para el riesgo",'01-Mapa de riesgo-UO'!W205)</f>
        <v>0</v>
      </c>
      <c r="N204" s="204">
        <f>'01-Mapa de riesgo-UO'!AB205</f>
        <v>0</v>
      </c>
      <c r="O204" s="204">
        <f>'01-Mapa de riesgo-UO'!AG205</f>
        <v>0</v>
      </c>
      <c r="P204" s="218">
        <f>'01-Mapa de riesgo-UO'!AL205</f>
        <v>0</v>
      </c>
      <c r="Q204" s="218">
        <f>'01-Mapa de riesgo-UO'!AP205</f>
        <v>0</v>
      </c>
      <c r="R204" s="385"/>
      <c r="S204" s="399"/>
      <c r="T204" s="399"/>
      <c r="U204" s="223" t="str">
        <f>'01-Mapa de riesgo-UO'!AW205</f>
        <v>ASUMIR</v>
      </c>
      <c r="V204" s="223">
        <f>'01-Mapa de riesgo-UO'!AX205</f>
        <v>0</v>
      </c>
      <c r="W204" s="180">
        <f>IF(U204="COMPARTIR",'01-Mapa de riesgo-UO'!BA205, IF(U204=0, 0,$I$6))</f>
        <v>0</v>
      </c>
      <c r="X204" s="221"/>
      <c r="Y204" s="221"/>
      <c r="Z204" s="221"/>
      <c r="AA204" s="221"/>
      <c r="AB204" s="324"/>
    </row>
    <row r="205" spans="1:28" ht="91.5" customHeight="1" x14ac:dyDescent="0.2">
      <c r="A205" s="324">
        <v>66</v>
      </c>
      <c r="B205" s="332" t="str">
        <f>'01-Mapa de riesgo-UO'!D206</f>
        <v>EXTENSIÓN_PROYECCIÓN_SOCIAL</v>
      </c>
      <c r="C205" s="402" t="str">
        <f>+'01-Mapa de riesgo-UO'!F206</f>
        <v>NO</v>
      </c>
      <c r="D205" s="332" t="str">
        <f>'01-Mapa de riesgo-UO'!J206</f>
        <v>Corrupción</v>
      </c>
      <c r="E205" s="332" t="str">
        <f>'01-Mapa de riesgo-UO'!K206</f>
        <v>Pérdida de la imparcialidad (4.1.3)</v>
      </c>
      <c r="F205" s="332"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32" t="str">
        <f>'01-Mapa de riesgo-UO'!M206</f>
        <v>Pérdida de  credibilidad en el laboratorio
Pérdida de la confianza en el funcionario.
Iniciación de un proceso disciplinario</v>
      </c>
      <c r="I205" s="385" t="str">
        <f>'01-Mapa de riesgo-UO'!AT206</f>
        <v>LEVE</v>
      </c>
      <c r="J205" s="332" t="str">
        <f>'01-Mapa de riesgo-UO'!AU206</f>
        <v>No informes con pérdida de la imparcialidad / No informes expedidos por el laboratorio</v>
      </c>
      <c r="K205" s="424">
        <v>0</v>
      </c>
      <c r="L205" s="399"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8" t="str">
        <f>'01-Mapa de riesgo-UO'!AL206</f>
        <v>No definida</v>
      </c>
      <c r="Q205" s="218" t="str">
        <f>'01-Mapa de riesgo-UO'!AP206</f>
        <v>Preventivo</v>
      </c>
      <c r="R205" s="385" t="str">
        <f>'01-Mapa de riesgo-UO'!AR206</f>
        <v>ACEPTABLE</v>
      </c>
      <c r="S205" s="399" t="s">
        <v>2325</v>
      </c>
      <c r="T205" s="399"/>
      <c r="U205" s="223" t="str">
        <f>'01-Mapa de riesgo-UO'!AW206</f>
        <v>ASUMIR</v>
      </c>
      <c r="V205" s="223">
        <f>'01-Mapa de riesgo-UO'!AX206</f>
        <v>0</v>
      </c>
      <c r="W205" s="180">
        <f>IF(U205="COMPARTIR",'01-Mapa de riesgo-UO'!BA206, IF(U205=0, 0,$I$6))</f>
        <v>0</v>
      </c>
      <c r="X205" s="221"/>
      <c r="Y205" s="221"/>
      <c r="Z205" s="221"/>
      <c r="AA205" s="221"/>
      <c r="AB205" s="324" t="s">
        <v>2144</v>
      </c>
    </row>
    <row r="206" spans="1:28" ht="91.5" hidden="1" customHeight="1" x14ac:dyDescent="0.2">
      <c r="A206" s="324"/>
      <c r="B206" s="332"/>
      <c r="C206" s="402"/>
      <c r="D206" s="332"/>
      <c r="E206" s="332"/>
      <c r="F206" s="332"/>
      <c r="G206" s="52">
        <f>'01-Mapa de riesgo-UO'!I207</f>
        <v>0</v>
      </c>
      <c r="H206" s="332"/>
      <c r="I206" s="385"/>
      <c r="J206" s="332"/>
      <c r="K206" s="401"/>
      <c r="L206" s="399"/>
      <c r="M206" s="204">
        <f>IF('01-Mapa de riesgo-UO'!S207="No existen", "No existe control para el riesgo",'01-Mapa de riesgo-UO'!W207)</f>
        <v>0</v>
      </c>
      <c r="N206" s="204">
        <f>'01-Mapa de riesgo-UO'!AB207</f>
        <v>0</v>
      </c>
      <c r="O206" s="204">
        <f>'01-Mapa de riesgo-UO'!AG207</f>
        <v>0</v>
      </c>
      <c r="P206" s="218">
        <f>'01-Mapa de riesgo-UO'!AL207</f>
        <v>0</v>
      </c>
      <c r="Q206" s="218">
        <f>'01-Mapa de riesgo-UO'!AP207</f>
        <v>0</v>
      </c>
      <c r="R206" s="385"/>
      <c r="S206" s="399"/>
      <c r="T206" s="399"/>
      <c r="U206" s="223" t="str">
        <f>'01-Mapa de riesgo-UO'!AW207</f>
        <v>ASUMIR</v>
      </c>
      <c r="V206" s="223">
        <f>'01-Mapa de riesgo-UO'!AX207</f>
        <v>0</v>
      </c>
      <c r="W206" s="180">
        <f>IF(U206="COMPARTIR",'01-Mapa de riesgo-UO'!BA207, IF(U206=0, 0,$I$6))</f>
        <v>0</v>
      </c>
      <c r="X206" s="221"/>
      <c r="Y206" s="221"/>
      <c r="Z206" s="221"/>
      <c r="AA206" s="221"/>
      <c r="AB206" s="324"/>
    </row>
    <row r="207" spans="1:28" ht="91.5" hidden="1" customHeight="1" x14ac:dyDescent="0.2">
      <c r="A207" s="324"/>
      <c r="B207" s="332"/>
      <c r="C207" s="402"/>
      <c r="D207" s="332"/>
      <c r="E207" s="332"/>
      <c r="F207" s="332"/>
      <c r="G207" s="52">
        <f>'01-Mapa de riesgo-UO'!I208</f>
        <v>0</v>
      </c>
      <c r="H207" s="332"/>
      <c r="I207" s="385"/>
      <c r="J207" s="332"/>
      <c r="K207" s="401"/>
      <c r="L207" s="399"/>
      <c r="M207" s="204">
        <f>IF('01-Mapa de riesgo-UO'!S208="No existen", "No existe control para el riesgo",'01-Mapa de riesgo-UO'!W208)</f>
        <v>0</v>
      </c>
      <c r="N207" s="204">
        <f>'01-Mapa de riesgo-UO'!AB208</f>
        <v>0</v>
      </c>
      <c r="O207" s="204">
        <f>'01-Mapa de riesgo-UO'!AG208</f>
        <v>0</v>
      </c>
      <c r="P207" s="218">
        <f>'01-Mapa de riesgo-UO'!AL208</f>
        <v>0</v>
      </c>
      <c r="Q207" s="218">
        <f>'01-Mapa de riesgo-UO'!AP208</f>
        <v>0</v>
      </c>
      <c r="R207" s="385"/>
      <c r="S207" s="399"/>
      <c r="T207" s="399"/>
      <c r="U207" s="223" t="str">
        <f>'01-Mapa de riesgo-UO'!AW208</f>
        <v>ASUMIR</v>
      </c>
      <c r="V207" s="223">
        <f>'01-Mapa de riesgo-UO'!AX208</f>
        <v>0</v>
      </c>
      <c r="W207" s="180">
        <f>IF(U207="COMPARTIR",'01-Mapa de riesgo-UO'!BA208, IF(U207=0, 0,$I$6))</f>
        <v>0</v>
      </c>
      <c r="X207" s="221"/>
      <c r="Y207" s="221"/>
      <c r="Z207" s="221"/>
      <c r="AA207" s="221"/>
      <c r="AB207" s="324"/>
    </row>
    <row r="208" spans="1:28" ht="91.5" customHeight="1" x14ac:dyDescent="0.2">
      <c r="A208" s="324">
        <v>67</v>
      </c>
      <c r="B208" s="332" t="str">
        <f>'01-Mapa de riesgo-UO'!D209</f>
        <v>EXTENSIÓN_PROYECCIÓN_SOCIAL</v>
      </c>
      <c r="C208" s="402" t="str">
        <f>+'01-Mapa de riesgo-UO'!F209</f>
        <v>NO</v>
      </c>
      <c r="D208" s="332" t="str">
        <f>'01-Mapa de riesgo-UO'!J209</f>
        <v>Corrupción</v>
      </c>
      <c r="E208" s="332" t="str">
        <f>'01-Mapa de riesgo-UO'!K209</f>
        <v>Pérdida de la imparcialidad (4.1.3)</v>
      </c>
      <c r="F208" s="332"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32" t="str">
        <f>'01-Mapa de riesgo-UO'!M209</f>
        <v>Pérdida de la confianza en el funcionario.
Iniciación de un proceso disciplinario</v>
      </c>
      <c r="I208" s="385" t="str">
        <f>'01-Mapa de riesgo-UO'!AT209</f>
        <v>LEVE</v>
      </c>
      <c r="J208" s="332" t="str">
        <f>'01-Mapa de riesgo-UO'!AU209</f>
        <v>No. Informes con pérdida de la imparcialidad / No informes expedidos por el laboratorio</v>
      </c>
      <c r="K208" s="424">
        <v>0</v>
      </c>
      <c r="L208" s="399"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8" t="str">
        <f>'01-Mapa de riesgo-UO'!AL209</f>
        <v>Anual</v>
      </c>
      <c r="Q208" s="218" t="str">
        <f>'01-Mapa de riesgo-UO'!AP209</f>
        <v>Preventivo</v>
      </c>
      <c r="R208" s="385" t="str">
        <f>'01-Mapa de riesgo-UO'!AR209</f>
        <v>ACEPTABLE</v>
      </c>
      <c r="S208" s="399" t="s">
        <v>2325</v>
      </c>
      <c r="T208" s="399"/>
      <c r="U208" s="223" t="str">
        <f>'01-Mapa de riesgo-UO'!AW209</f>
        <v>ASUMIR</v>
      </c>
      <c r="V208" s="223">
        <f>'01-Mapa de riesgo-UO'!AX209</f>
        <v>0</v>
      </c>
      <c r="W208" s="180">
        <f>IF(U208="COMPARTIR",'01-Mapa de riesgo-UO'!BA209, IF(U208=0, 0,$I$6))</f>
        <v>0</v>
      </c>
      <c r="X208" s="221"/>
      <c r="Y208" s="221"/>
      <c r="Z208" s="221"/>
      <c r="AA208" s="221"/>
      <c r="AB208" s="324" t="s">
        <v>2144</v>
      </c>
    </row>
    <row r="209" spans="1:28" ht="91.5" hidden="1" customHeight="1" x14ac:dyDescent="0.2">
      <c r="A209" s="324"/>
      <c r="B209" s="332"/>
      <c r="C209" s="402"/>
      <c r="D209" s="332"/>
      <c r="E209" s="332"/>
      <c r="F209" s="332"/>
      <c r="G209" s="52">
        <f>'01-Mapa de riesgo-UO'!I210</f>
        <v>0</v>
      </c>
      <c r="H209" s="332"/>
      <c r="I209" s="385"/>
      <c r="J209" s="332"/>
      <c r="K209" s="401"/>
      <c r="L209" s="399"/>
      <c r="M209" s="204">
        <f>IF('01-Mapa de riesgo-UO'!S210="No existen", "No existe control para el riesgo",'01-Mapa de riesgo-UO'!W210)</f>
        <v>0</v>
      </c>
      <c r="N209" s="204">
        <f>'01-Mapa de riesgo-UO'!AB210</f>
        <v>0</v>
      </c>
      <c r="O209" s="204">
        <f>'01-Mapa de riesgo-UO'!AG210</f>
        <v>0</v>
      </c>
      <c r="P209" s="218">
        <f>'01-Mapa de riesgo-UO'!AL210</f>
        <v>0</v>
      </c>
      <c r="Q209" s="218">
        <f>'01-Mapa de riesgo-UO'!AP210</f>
        <v>0</v>
      </c>
      <c r="R209" s="385"/>
      <c r="S209" s="399"/>
      <c r="T209" s="399"/>
      <c r="U209" s="223" t="str">
        <f>'01-Mapa de riesgo-UO'!AW210</f>
        <v>ASUMIR</v>
      </c>
      <c r="V209" s="223">
        <f>'01-Mapa de riesgo-UO'!AX210</f>
        <v>0</v>
      </c>
      <c r="W209" s="180">
        <f>IF(U209="COMPARTIR",'01-Mapa de riesgo-UO'!BA210, IF(U209=0, 0,$I$6))</f>
        <v>0</v>
      </c>
      <c r="X209" s="221"/>
      <c r="Y209" s="221"/>
      <c r="Z209" s="221"/>
      <c r="AA209" s="221"/>
      <c r="AB209" s="324"/>
    </row>
    <row r="210" spans="1:28" ht="91.5" hidden="1" customHeight="1" x14ac:dyDescent="0.2">
      <c r="A210" s="324"/>
      <c r="B210" s="332"/>
      <c r="C210" s="402"/>
      <c r="D210" s="332"/>
      <c r="E210" s="332"/>
      <c r="F210" s="332"/>
      <c r="G210" s="52">
        <f>'01-Mapa de riesgo-UO'!I211</f>
        <v>0</v>
      </c>
      <c r="H210" s="332"/>
      <c r="I210" s="385"/>
      <c r="J210" s="332"/>
      <c r="K210" s="401"/>
      <c r="L210" s="399"/>
      <c r="M210" s="204">
        <f>IF('01-Mapa de riesgo-UO'!S211="No existen", "No existe control para el riesgo",'01-Mapa de riesgo-UO'!W211)</f>
        <v>0</v>
      </c>
      <c r="N210" s="204">
        <f>'01-Mapa de riesgo-UO'!AB211</f>
        <v>0</v>
      </c>
      <c r="O210" s="204">
        <f>'01-Mapa de riesgo-UO'!AG211</f>
        <v>0</v>
      </c>
      <c r="P210" s="218">
        <f>'01-Mapa de riesgo-UO'!AL211</f>
        <v>0</v>
      </c>
      <c r="Q210" s="218">
        <f>'01-Mapa de riesgo-UO'!AP211</f>
        <v>0</v>
      </c>
      <c r="R210" s="385"/>
      <c r="S210" s="399"/>
      <c r="T210" s="399"/>
      <c r="U210" s="223" t="str">
        <f>'01-Mapa de riesgo-UO'!AW211</f>
        <v>ASUMIR</v>
      </c>
      <c r="V210" s="223">
        <f>'01-Mapa de riesgo-UO'!AX211</f>
        <v>0</v>
      </c>
      <c r="W210" s="180">
        <f>IF(U210="COMPARTIR",'01-Mapa de riesgo-UO'!BA211, IF(U210=0, 0,$I$6))</f>
        <v>0</v>
      </c>
      <c r="X210" s="221"/>
      <c r="Y210" s="221"/>
      <c r="Z210" s="221"/>
      <c r="AA210" s="221"/>
      <c r="AB210" s="324"/>
    </row>
    <row r="211" spans="1:28" ht="91.5" customHeight="1" x14ac:dyDescent="0.2">
      <c r="A211" s="324">
        <v>68</v>
      </c>
      <c r="B211" s="332" t="str">
        <f>'01-Mapa de riesgo-UO'!D212</f>
        <v>EXTENSIÓN_PROYECCIÓN_SOCIAL</v>
      </c>
      <c r="C211" s="402" t="str">
        <f>+'01-Mapa de riesgo-UO'!F212</f>
        <v>NO</v>
      </c>
      <c r="D211" s="332" t="str">
        <f>'01-Mapa de riesgo-UO'!J212</f>
        <v>Operacional</v>
      </c>
      <c r="E211" s="332" t="str">
        <f>'01-Mapa de riesgo-UO'!K212</f>
        <v>Pérdida de la validez de los resultados
(7.7)</v>
      </c>
      <c r="F211" s="332"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32" t="str">
        <f>'01-Mapa de riesgo-UO'!M212</f>
        <v>Resultados inválidos
Incumplimiento de los controles de calidad/aseguramiento de la calidad de los métodos de ensayo.</v>
      </c>
      <c r="I211" s="385" t="str">
        <f>'01-Mapa de riesgo-UO'!AT212</f>
        <v>LEVE</v>
      </c>
      <c r="J211" s="332" t="str">
        <f>'01-Mapa de riesgo-UO'!AU212</f>
        <v>N° de certificados de calibración con declaración no conforme/N° de certificados de calibración de equipos</v>
      </c>
      <c r="K211" s="424">
        <v>0</v>
      </c>
      <c r="L211" s="399"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8" t="str">
        <f>'01-Mapa de riesgo-UO'!AL212</f>
        <v>No definida</v>
      </c>
      <c r="Q211" s="218" t="str">
        <f>'01-Mapa de riesgo-UO'!AP212</f>
        <v>Preventivo</v>
      </c>
      <c r="R211" s="385" t="str">
        <f>'01-Mapa de riesgo-UO'!AR212</f>
        <v>ACEPTABLE</v>
      </c>
      <c r="S211" s="399" t="s">
        <v>2325</v>
      </c>
      <c r="T211" s="399"/>
      <c r="U211" s="223" t="str">
        <f>'01-Mapa de riesgo-UO'!AW212</f>
        <v>ASUMIR</v>
      </c>
      <c r="V211" s="223">
        <f>'01-Mapa de riesgo-UO'!AX212</f>
        <v>0</v>
      </c>
      <c r="W211" s="180">
        <f>IF(U211="COMPARTIR",'01-Mapa de riesgo-UO'!BA212, IF(U211=0, 0,$I$6))</f>
        <v>0</v>
      </c>
      <c r="X211" s="221"/>
      <c r="Y211" s="221"/>
      <c r="Z211" s="221"/>
      <c r="AA211" s="221"/>
      <c r="AB211" s="324" t="s">
        <v>2144</v>
      </c>
    </row>
    <row r="212" spans="1:28" ht="91.5" hidden="1" customHeight="1" x14ac:dyDescent="0.2">
      <c r="A212" s="324"/>
      <c r="B212" s="332"/>
      <c r="C212" s="402"/>
      <c r="D212" s="332"/>
      <c r="E212" s="332"/>
      <c r="F212" s="332"/>
      <c r="G212" s="52">
        <f>'01-Mapa de riesgo-UO'!I213</f>
        <v>0</v>
      </c>
      <c r="H212" s="332"/>
      <c r="I212" s="385"/>
      <c r="J212" s="332"/>
      <c r="K212" s="401"/>
      <c r="L212" s="399"/>
      <c r="M212" s="204">
        <f>IF('01-Mapa de riesgo-UO'!S213="No existen", "No existe control para el riesgo",'01-Mapa de riesgo-UO'!W213)</f>
        <v>0</v>
      </c>
      <c r="N212" s="204">
        <f>'01-Mapa de riesgo-UO'!AB213</f>
        <v>0</v>
      </c>
      <c r="O212" s="204">
        <f>'01-Mapa de riesgo-UO'!AG213</f>
        <v>0</v>
      </c>
      <c r="P212" s="218">
        <f>'01-Mapa de riesgo-UO'!AL213</f>
        <v>0</v>
      </c>
      <c r="Q212" s="218">
        <f>'01-Mapa de riesgo-UO'!AP213</f>
        <v>0</v>
      </c>
      <c r="R212" s="385"/>
      <c r="S212" s="399"/>
      <c r="T212" s="399"/>
      <c r="U212" s="223" t="str">
        <f>'01-Mapa de riesgo-UO'!AW213</f>
        <v>ASUMIR</v>
      </c>
      <c r="V212" s="223">
        <f>'01-Mapa de riesgo-UO'!AX213</f>
        <v>0</v>
      </c>
      <c r="W212" s="180">
        <f>IF(U212="COMPARTIR",'01-Mapa de riesgo-UO'!BA213, IF(U212=0, 0,$I$6))</f>
        <v>0</v>
      </c>
      <c r="X212" s="221"/>
      <c r="Y212" s="221"/>
      <c r="Z212" s="221"/>
      <c r="AA212" s="221"/>
      <c r="AB212" s="324"/>
    </row>
    <row r="213" spans="1:28" ht="91.5" hidden="1" customHeight="1" x14ac:dyDescent="0.2">
      <c r="A213" s="324"/>
      <c r="B213" s="332"/>
      <c r="C213" s="402"/>
      <c r="D213" s="332"/>
      <c r="E213" s="332"/>
      <c r="F213" s="332"/>
      <c r="G213" s="52">
        <f>'01-Mapa de riesgo-UO'!I214</f>
        <v>0</v>
      </c>
      <c r="H213" s="332"/>
      <c r="I213" s="385"/>
      <c r="J213" s="332"/>
      <c r="K213" s="401"/>
      <c r="L213" s="399"/>
      <c r="M213" s="204">
        <f>IF('01-Mapa de riesgo-UO'!S214="No existen", "No existe control para el riesgo",'01-Mapa de riesgo-UO'!W214)</f>
        <v>0</v>
      </c>
      <c r="N213" s="204">
        <f>'01-Mapa de riesgo-UO'!AB214</f>
        <v>0</v>
      </c>
      <c r="O213" s="204">
        <f>'01-Mapa de riesgo-UO'!AG214</f>
        <v>0</v>
      </c>
      <c r="P213" s="218">
        <f>'01-Mapa de riesgo-UO'!AL214</f>
        <v>0</v>
      </c>
      <c r="Q213" s="218">
        <f>'01-Mapa de riesgo-UO'!AP214</f>
        <v>0</v>
      </c>
      <c r="R213" s="385"/>
      <c r="S213" s="399"/>
      <c r="T213" s="399"/>
      <c r="U213" s="223" t="str">
        <f>'01-Mapa de riesgo-UO'!AW214</f>
        <v>ASUMIR</v>
      </c>
      <c r="V213" s="223">
        <f>'01-Mapa de riesgo-UO'!AX214</f>
        <v>0</v>
      </c>
      <c r="W213" s="180">
        <f>IF(U213="COMPARTIR",'01-Mapa de riesgo-UO'!BA214, IF(U213=0, 0,$I$6))</f>
        <v>0</v>
      </c>
      <c r="X213" s="221"/>
      <c r="Y213" s="221"/>
      <c r="Z213" s="221"/>
      <c r="AA213" s="221"/>
      <c r="AB213" s="324"/>
    </row>
    <row r="214" spans="1:28" ht="91.5" customHeight="1" x14ac:dyDescent="0.2">
      <c r="A214" s="324">
        <v>69</v>
      </c>
      <c r="B214" s="332" t="str">
        <f>'01-Mapa de riesgo-UO'!D215</f>
        <v>EXTENSIÓN_PROYECCIÓN_SOCIAL</v>
      </c>
      <c r="C214" s="402" t="str">
        <f>+'01-Mapa de riesgo-UO'!F215</f>
        <v>NO</v>
      </c>
      <c r="D214" s="332" t="str">
        <f>'01-Mapa de riesgo-UO'!J215</f>
        <v>Corrupción</v>
      </c>
      <c r="E214" s="332" t="str">
        <f>'01-Mapa de riesgo-UO'!K215</f>
        <v>Pérdida de la imparcialidad
(4.1.3)</v>
      </c>
      <c r="F214" s="332"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32" t="str">
        <f>'01-Mapa de riesgo-UO'!M215</f>
        <v>Pérdida de credibilidad en el laboratorio
Pérdida de la confianza en el funcionario.
Iniciación de un proceso disciplinario</v>
      </c>
      <c r="I214" s="385" t="str">
        <f>'01-Mapa de riesgo-UO'!AT215</f>
        <v>LEVE</v>
      </c>
      <c r="J214" s="332" t="str">
        <f>'01-Mapa de riesgo-UO'!AU215</f>
        <v>No. de informes de ensayos con pérdida de la imparcialidad / No. informes de ensayos expedidos por el laboratorio</v>
      </c>
      <c r="K214" s="408"/>
      <c r="L214" s="399"/>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8" t="str">
        <f>'01-Mapa de riesgo-UO'!AL215</f>
        <v>Anual</v>
      </c>
      <c r="Q214" s="218" t="str">
        <f>'01-Mapa de riesgo-UO'!AP215</f>
        <v>Preventivo</v>
      </c>
      <c r="R214" s="385" t="str">
        <f>'01-Mapa de riesgo-UO'!AR215</f>
        <v>ACEPTABLE</v>
      </c>
      <c r="S214" s="399"/>
      <c r="T214" s="399"/>
      <c r="U214" s="223" t="str">
        <f>'01-Mapa de riesgo-UO'!AW215</f>
        <v>ASUMIR</v>
      </c>
      <c r="V214" s="223">
        <f>'01-Mapa de riesgo-UO'!AX215</f>
        <v>0</v>
      </c>
      <c r="W214" s="180">
        <f>IF(U214="COMPARTIR",'01-Mapa de riesgo-UO'!BA215, IF(U214=0, 0,$I$6))</f>
        <v>0</v>
      </c>
      <c r="X214" s="221"/>
      <c r="Y214" s="221"/>
      <c r="Z214" s="221"/>
      <c r="AA214" s="221"/>
      <c r="AB214" s="324"/>
    </row>
    <row r="215" spans="1:28" ht="91.5" hidden="1" customHeight="1" x14ac:dyDescent="0.2">
      <c r="A215" s="324"/>
      <c r="B215" s="332"/>
      <c r="C215" s="402"/>
      <c r="D215" s="332"/>
      <c r="E215" s="332"/>
      <c r="F215" s="332"/>
      <c r="G215" s="52" t="str">
        <f>'01-Mapa de riesgo-UO'!I216</f>
        <v xml:space="preserve">Orden de un superior sobre el resultado del ensayo </v>
      </c>
      <c r="H215" s="332"/>
      <c r="I215" s="385"/>
      <c r="J215" s="332"/>
      <c r="K215" s="405"/>
      <c r="L215" s="399"/>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8" t="str">
        <f>'01-Mapa de riesgo-UO'!AL216</f>
        <v>Diaria</v>
      </c>
      <c r="Q215" s="218" t="str">
        <f>'01-Mapa de riesgo-UO'!AP216</f>
        <v>Preventivo</v>
      </c>
      <c r="R215" s="385"/>
      <c r="S215" s="399"/>
      <c r="T215" s="399"/>
      <c r="U215" s="223" t="str">
        <f>'01-Mapa de riesgo-UO'!AW216</f>
        <v>ASUMIR</v>
      </c>
      <c r="V215" s="223">
        <f>'01-Mapa de riesgo-UO'!AX216</f>
        <v>0</v>
      </c>
      <c r="W215" s="180">
        <f>IF(U215="COMPARTIR",'01-Mapa de riesgo-UO'!BA216, IF(U215=0, 0,$I$6))</f>
        <v>0</v>
      </c>
      <c r="X215" s="221"/>
      <c r="Y215" s="221"/>
      <c r="Z215" s="221"/>
      <c r="AA215" s="221"/>
      <c r="AB215" s="324"/>
    </row>
    <row r="216" spans="1:28" ht="91.5" hidden="1" customHeight="1" x14ac:dyDescent="0.2">
      <c r="A216" s="324"/>
      <c r="B216" s="332"/>
      <c r="C216" s="402"/>
      <c r="D216" s="332"/>
      <c r="E216" s="332"/>
      <c r="F216" s="332"/>
      <c r="G216" s="52" t="str">
        <f>'01-Mapa de riesgo-UO'!I217</f>
        <v>Interés economico de otra dependencia de la universidad .</v>
      </c>
      <c r="H216" s="332"/>
      <c r="I216" s="385"/>
      <c r="J216" s="332"/>
      <c r="K216" s="405"/>
      <c r="L216" s="399"/>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8" t="str">
        <f>'01-Mapa de riesgo-UO'!AL217</f>
        <v>Anual</v>
      </c>
      <c r="Q216" s="218" t="str">
        <f>'01-Mapa de riesgo-UO'!AP217</f>
        <v>Preventivo</v>
      </c>
      <c r="R216" s="385"/>
      <c r="S216" s="399"/>
      <c r="T216" s="399"/>
      <c r="U216" s="223" t="str">
        <f>'01-Mapa de riesgo-UO'!AW217</f>
        <v>ASUMIR</v>
      </c>
      <c r="V216" s="223">
        <f>'01-Mapa de riesgo-UO'!AX217</f>
        <v>0</v>
      </c>
      <c r="W216" s="180">
        <f>IF(U216="COMPARTIR",'01-Mapa de riesgo-UO'!BA217, IF(U216=0, 0,$I$6))</f>
        <v>0</v>
      </c>
      <c r="X216" s="221"/>
      <c r="Y216" s="221"/>
      <c r="Z216" s="221"/>
      <c r="AA216" s="221"/>
      <c r="AB216" s="324"/>
    </row>
    <row r="217" spans="1:28" ht="91.5" customHeight="1" x14ac:dyDescent="0.2">
      <c r="A217" s="324">
        <v>70</v>
      </c>
      <c r="B217" s="332" t="str">
        <f>'01-Mapa de riesgo-UO'!D218</f>
        <v>EXTENSIÓN_PROYECCIÓN_SOCIAL</v>
      </c>
      <c r="C217" s="402" t="str">
        <f>+'01-Mapa de riesgo-UO'!F218</f>
        <v>NO</v>
      </c>
      <c r="D217" s="332" t="str">
        <f>'01-Mapa de riesgo-UO'!J218</f>
        <v>Operacional</v>
      </c>
      <c r="E217" s="332" t="str">
        <f>'01-Mapa de riesgo-UO'!K218</f>
        <v>Pérdida de la validez de los resultados del laboratorio debido a instalaciones y condiciones ambientales
(6.3)</v>
      </c>
      <c r="F217" s="332" t="str">
        <f>'01-Mapa de riesgo-UO'!L218</f>
        <v>Tener condiciones ambientales e instalaciones inadecuadas, puede afectar la validez de los resultados</v>
      </c>
      <c r="G217" s="52" t="str">
        <f>'01-Mapa de riesgo-UO'!I218</f>
        <v>Condiciones ambientales e instalaciones inadecuadas para los ensayos</v>
      </c>
      <c r="H217" s="332" t="str">
        <f>'01-Mapa de riesgo-UO'!M218</f>
        <v>Afectación del equipamiento del laboratorio
Obtención de resultados con variabilidad debido a las condiciones ambientales</v>
      </c>
      <c r="I217" s="385" t="str">
        <f>'01-Mapa de riesgo-UO'!AT218</f>
        <v>LEVE</v>
      </c>
      <c r="J217" s="332" t="str">
        <f>'01-Mapa de riesgo-UO'!AU218</f>
        <v>No. veces en que las condiciones ambientales se salen de los límites / Días Laborales anuales</v>
      </c>
      <c r="K217" s="408"/>
      <c r="L217" s="399"/>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8" t="str">
        <f>'01-Mapa de riesgo-UO'!AL218</f>
        <v>Diaria</v>
      </c>
      <c r="Q217" s="218" t="str">
        <f>'01-Mapa de riesgo-UO'!AP218</f>
        <v>Preventivo</v>
      </c>
      <c r="R217" s="385" t="str">
        <f>'01-Mapa de riesgo-UO'!AR218</f>
        <v>ACEPTABLE</v>
      </c>
      <c r="S217" s="399"/>
      <c r="T217" s="399"/>
      <c r="U217" s="223" t="str">
        <f>'01-Mapa de riesgo-UO'!AW218</f>
        <v>ASUMIR</v>
      </c>
      <c r="V217" s="223">
        <f>'01-Mapa de riesgo-UO'!AX218</f>
        <v>0</v>
      </c>
      <c r="W217" s="180">
        <f>IF(U217="COMPARTIR",'01-Mapa de riesgo-UO'!BA218, IF(U217=0, 0,$I$6))</f>
        <v>0</v>
      </c>
      <c r="X217" s="221"/>
      <c r="Y217" s="221"/>
      <c r="Z217" s="221"/>
      <c r="AA217" s="221"/>
      <c r="AB217" s="324"/>
    </row>
    <row r="218" spans="1:28" ht="91.5" hidden="1" customHeight="1" x14ac:dyDescent="0.2">
      <c r="A218" s="324"/>
      <c r="B218" s="332"/>
      <c r="C218" s="402"/>
      <c r="D218" s="332"/>
      <c r="E218" s="332"/>
      <c r="F218" s="332"/>
      <c r="G218" s="52">
        <f>'01-Mapa de riesgo-UO'!I219</f>
        <v>0</v>
      </c>
      <c r="H218" s="332"/>
      <c r="I218" s="385"/>
      <c r="J218" s="332"/>
      <c r="K218" s="405"/>
      <c r="L218" s="399"/>
      <c r="M218" s="204">
        <f>IF('01-Mapa de riesgo-UO'!S219="No existen", "No existe control para el riesgo",'01-Mapa de riesgo-UO'!W219)</f>
        <v>0</v>
      </c>
      <c r="N218" s="204">
        <f>'01-Mapa de riesgo-UO'!AB219</f>
        <v>0</v>
      </c>
      <c r="O218" s="204">
        <f>'01-Mapa de riesgo-UO'!AG219</f>
        <v>0</v>
      </c>
      <c r="P218" s="218">
        <f>'01-Mapa de riesgo-UO'!AL219</f>
        <v>0</v>
      </c>
      <c r="Q218" s="218">
        <f>'01-Mapa de riesgo-UO'!AP219</f>
        <v>0</v>
      </c>
      <c r="R218" s="385"/>
      <c r="S218" s="399"/>
      <c r="T218" s="399"/>
      <c r="U218" s="223" t="str">
        <f>'01-Mapa de riesgo-UO'!AW219</f>
        <v>ASUMIR</v>
      </c>
      <c r="V218" s="223">
        <f>'01-Mapa de riesgo-UO'!AX219</f>
        <v>0</v>
      </c>
      <c r="W218" s="180">
        <f>IF(U218="COMPARTIR",'01-Mapa de riesgo-UO'!BA219, IF(U218=0, 0,$I$6))</f>
        <v>0</v>
      </c>
      <c r="X218" s="221"/>
      <c r="Y218" s="221"/>
      <c r="Z218" s="221"/>
      <c r="AA218" s="221"/>
      <c r="AB218" s="324"/>
    </row>
    <row r="219" spans="1:28" ht="91.5" hidden="1" customHeight="1" x14ac:dyDescent="0.2">
      <c r="A219" s="324"/>
      <c r="B219" s="332"/>
      <c r="C219" s="402"/>
      <c r="D219" s="332"/>
      <c r="E219" s="332"/>
      <c r="F219" s="332"/>
      <c r="G219" s="52">
        <f>'01-Mapa de riesgo-UO'!I220</f>
        <v>0</v>
      </c>
      <c r="H219" s="332"/>
      <c r="I219" s="385"/>
      <c r="J219" s="332"/>
      <c r="K219" s="405"/>
      <c r="L219" s="399"/>
      <c r="M219" s="204">
        <f>IF('01-Mapa de riesgo-UO'!S220="No existen", "No existe control para el riesgo",'01-Mapa de riesgo-UO'!W220)</f>
        <v>0</v>
      </c>
      <c r="N219" s="204">
        <f>'01-Mapa de riesgo-UO'!AB220</f>
        <v>0</v>
      </c>
      <c r="O219" s="204">
        <f>'01-Mapa de riesgo-UO'!AG220</f>
        <v>0</v>
      </c>
      <c r="P219" s="218">
        <f>'01-Mapa de riesgo-UO'!AL220</f>
        <v>0</v>
      </c>
      <c r="Q219" s="218">
        <f>'01-Mapa de riesgo-UO'!AP220</f>
        <v>0</v>
      </c>
      <c r="R219" s="385"/>
      <c r="S219" s="399"/>
      <c r="T219" s="399"/>
      <c r="U219" s="223" t="str">
        <f>'01-Mapa de riesgo-UO'!AW220</f>
        <v>ASUMIR</v>
      </c>
      <c r="V219" s="223">
        <f>'01-Mapa de riesgo-UO'!AX220</f>
        <v>0</v>
      </c>
      <c r="W219" s="180">
        <f>IF(U219="COMPARTIR",'01-Mapa de riesgo-UO'!BA220, IF(U219=0, 0,$I$6))</f>
        <v>0</v>
      </c>
      <c r="X219" s="221"/>
      <c r="Y219" s="221"/>
      <c r="Z219" s="221"/>
      <c r="AA219" s="221"/>
      <c r="AB219" s="324"/>
    </row>
    <row r="220" spans="1:28" ht="91.5" customHeight="1" x14ac:dyDescent="0.2">
      <c r="A220" s="324">
        <v>71</v>
      </c>
      <c r="B220" s="332" t="str">
        <f>'01-Mapa de riesgo-UO'!D221</f>
        <v>EXTENSIÓN_PROYECCIÓN_SOCIAL</v>
      </c>
      <c r="C220" s="402" t="str">
        <f>+'01-Mapa de riesgo-UO'!F221</f>
        <v>NO</v>
      </c>
      <c r="D220" s="332" t="str">
        <f>'01-Mapa de riesgo-UO'!J221</f>
        <v>Operacional</v>
      </c>
      <c r="E220" s="332" t="str">
        <f>'01-Mapa de riesgo-UO'!K221</f>
        <v>Pérdida de la validez de los resultados del laboratorio Equipamiento
(6.4.6)</v>
      </c>
      <c r="F220" s="332"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32" t="str">
        <f>'01-Mapa de riesgo-UO'!M221</f>
        <v>Obtenicón de resultados inválidos</v>
      </c>
      <c r="I220" s="385" t="str">
        <f>'01-Mapa de riesgo-UO'!AT221</f>
        <v>LEVE</v>
      </c>
      <c r="J220" s="332" t="str">
        <f>'01-Mapa de riesgo-UO'!AU221</f>
        <v>No. de equipos calibrados de acuerdo al plan / Total equipos a calibrar</v>
      </c>
      <c r="K220" s="408"/>
      <c r="L220" s="399"/>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8" t="str">
        <f>'01-Mapa de riesgo-UO'!AL221</f>
        <v>Anual</v>
      </c>
      <c r="Q220" s="218" t="str">
        <f>'01-Mapa de riesgo-UO'!AP221</f>
        <v>Preventivo</v>
      </c>
      <c r="R220" s="385" t="str">
        <f>'01-Mapa de riesgo-UO'!AR221</f>
        <v>ACEPTABLE</v>
      </c>
      <c r="S220" s="399"/>
      <c r="T220" s="399"/>
      <c r="U220" s="223" t="str">
        <f>'01-Mapa de riesgo-UO'!AW221</f>
        <v>ASUMIR</v>
      </c>
      <c r="V220" s="223">
        <f>'01-Mapa de riesgo-UO'!AX221</f>
        <v>0</v>
      </c>
      <c r="W220" s="180">
        <f>IF(U220="COMPARTIR",'01-Mapa de riesgo-UO'!BA221, IF(U220=0, 0,$I$6))</f>
        <v>0</v>
      </c>
      <c r="X220" s="221"/>
      <c r="Y220" s="221"/>
      <c r="Z220" s="221"/>
      <c r="AA220" s="221"/>
      <c r="AB220" s="324"/>
    </row>
    <row r="221" spans="1:28" ht="91.5" hidden="1" customHeight="1" x14ac:dyDescent="0.2">
      <c r="A221" s="324"/>
      <c r="B221" s="332"/>
      <c r="C221" s="402"/>
      <c r="D221" s="332"/>
      <c r="E221" s="332"/>
      <c r="F221" s="332"/>
      <c r="G221" s="52">
        <f>'01-Mapa de riesgo-UO'!I222</f>
        <v>0</v>
      </c>
      <c r="H221" s="332"/>
      <c r="I221" s="385"/>
      <c r="J221" s="332"/>
      <c r="K221" s="405"/>
      <c r="L221" s="399"/>
      <c r="M221" s="204">
        <f>IF('01-Mapa de riesgo-UO'!S222="No existen", "No existe control para el riesgo",'01-Mapa de riesgo-UO'!W222)</f>
        <v>0</v>
      </c>
      <c r="N221" s="204">
        <f>'01-Mapa de riesgo-UO'!AB222</f>
        <v>0</v>
      </c>
      <c r="O221" s="204">
        <f>'01-Mapa de riesgo-UO'!AG222</f>
        <v>0</v>
      </c>
      <c r="P221" s="218">
        <f>'01-Mapa de riesgo-UO'!AL222</f>
        <v>0</v>
      </c>
      <c r="Q221" s="218">
        <f>'01-Mapa de riesgo-UO'!AP222</f>
        <v>0</v>
      </c>
      <c r="R221" s="385"/>
      <c r="S221" s="399"/>
      <c r="T221" s="399"/>
      <c r="U221" s="223" t="str">
        <f>'01-Mapa de riesgo-UO'!AW222</f>
        <v>ASUMIR</v>
      </c>
      <c r="V221" s="223">
        <f>'01-Mapa de riesgo-UO'!AX222</f>
        <v>0</v>
      </c>
      <c r="W221" s="180">
        <f>IF(U221="COMPARTIR",'01-Mapa de riesgo-UO'!BA222, IF(U221=0, 0,$I$6))</f>
        <v>0</v>
      </c>
      <c r="X221" s="221"/>
      <c r="Y221" s="221"/>
      <c r="Z221" s="221"/>
      <c r="AA221" s="221"/>
      <c r="AB221" s="324"/>
    </row>
    <row r="222" spans="1:28" ht="91.5" hidden="1" customHeight="1" x14ac:dyDescent="0.2">
      <c r="A222" s="324"/>
      <c r="B222" s="332"/>
      <c r="C222" s="402"/>
      <c r="D222" s="332"/>
      <c r="E222" s="332"/>
      <c r="F222" s="332"/>
      <c r="G222" s="52">
        <f>'01-Mapa de riesgo-UO'!I223</f>
        <v>0</v>
      </c>
      <c r="H222" s="332"/>
      <c r="I222" s="385"/>
      <c r="J222" s="332"/>
      <c r="K222" s="405"/>
      <c r="L222" s="399"/>
      <c r="M222" s="204">
        <f>IF('01-Mapa de riesgo-UO'!S223="No existen", "No existe control para el riesgo",'01-Mapa de riesgo-UO'!W223)</f>
        <v>0</v>
      </c>
      <c r="N222" s="204">
        <f>'01-Mapa de riesgo-UO'!AB223</f>
        <v>0</v>
      </c>
      <c r="O222" s="204">
        <f>'01-Mapa de riesgo-UO'!AG223</f>
        <v>0</v>
      </c>
      <c r="P222" s="218">
        <f>'01-Mapa de riesgo-UO'!AL223</f>
        <v>0</v>
      </c>
      <c r="Q222" s="218">
        <f>'01-Mapa de riesgo-UO'!AP223</f>
        <v>0</v>
      </c>
      <c r="R222" s="385"/>
      <c r="S222" s="399"/>
      <c r="T222" s="399"/>
      <c r="U222" s="223" t="str">
        <f>'01-Mapa de riesgo-UO'!AW223</f>
        <v>ASUMIR</v>
      </c>
      <c r="V222" s="223">
        <f>'01-Mapa de riesgo-UO'!AX223</f>
        <v>0</v>
      </c>
      <c r="W222" s="180">
        <f>IF(U222="COMPARTIR",'01-Mapa de riesgo-UO'!BA223, IF(U222=0, 0,$I$6))</f>
        <v>0</v>
      </c>
      <c r="X222" s="221"/>
      <c r="Y222" s="221"/>
      <c r="Z222" s="221"/>
      <c r="AA222" s="221"/>
      <c r="AB222" s="324"/>
    </row>
    <row r="223" spans="1:28" ht="91.5" customHeight="1" x14ac:dyDescent="0.2">
      <c r="A223" s="324">
        <v>72</v>
      </c>
      <c r="B223" s="332" t="str">
        <f>'01-Mapa de riesgo-UO'!D224</f>
        <v>EXTENSIÓN_PROYECCIÓN_SOCIAL</v>
      </c>
      <c r="C223" s="402" t="str">
        <f>+'01-Mapa de riesgo-UO'!F224</f>
        <v>NO</v>
      </c>
      <c r="D223" s="332" t="str">
        <f>'01-Mapa de riesgo-UO'!J224</f>
        <v>Operacional</v>
      </c>
      <c r="E223" s="332" t="str">
        <f>'01-Mapa de riesgo-UO'!K224</f>
        <v>Pérdida de la validez de los resultados del laboratorio Equipamiento
(6.4.3)</v>
      </c>
      <c r="F223" s="332"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32" t="str">
        <f>'01-Mapa de riesgo-UO'!M224</f>
        <v>Pérdida de la trazabilidad en las mediciones</v>
      </c>
      <c r="I223" s="385" t="str">
        <f>'01-Mapa de riesgo-UO'!AT224</f>
        <v>LEVE</v>
      </c>
      <c r="J223" s="332" t="str">
        <f>'01-Mapa de riesgo-UO'!AU224</f>
        <v>No. veces en que las condiciones ambientales se salen de los límites / Días Laborales anuales</v>
      </c>
      <c r="K223" s="408"/>
      <c r="L223" s="399"/>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8" t="str">
        <f>'01-Mapa de riesgo-UO'!AL224</f>
        <v>Diaria</v>
      </c>
      <c r="Q223" s="218" t="str">
        <f>'01-Mapa de riesgo-UO'!AP224</f>
        <v>Preventivo</v>
      </c>
      <c r="R223" s="385" t="str">
        <f>'01-Mapa de riesgo-UO'!AR224</f>
        <v>ACEPTABLE</v>
      </c>
      <c r="S223" s="399"/>
      <c r="T223" s="399"/>
      <c r="U223" s="223" t="str">
        <f>'01-Mapa de riesgo-UO'!AW224</f>
        <v>ASUMIR</v>
      </c>
      <c r="V223" s="223">
        <f>'01-Mapa de riesgo-UO'!AX224</f>
        <v>0</v>
      </c>
      <c r="W223" s="180">
        <f>IF(U223="COMPARTIR",'01-Mapa de riesgo-UO'!BA224, IF(U223=0, 0,$I$6))</f>
        <v>0</v>
      </c>
      <c r="X223" s="221"/>
      <c r="Y223" s="221"/>
      <c r="Z223" s="221"/>
      <c r="AA223" s="221"/>
      <c r="AB223" s="324"/>
    </row>
    <row r="224" spans="1:28" ht="91.5" hidden="1" customHeight="1" x14ac:dyDescent="0.2">
      <c r="A224" s="324"/>
      <c r="B224" s="332"/>
      <c r="C224" s="402"/>
      <c r="D224" s="332"/>
      <c r="E224" s="332"/>
      <c r="F224" s="332"/>
      <c r="G224" s="52">
        <f>'01-Mapa de riesgo-UO'!I225</f>
        <v>0</v>
      </c>
      <c r="H224" s="332"/>
      <c r="I224" s="385"/>
      <c r="J224" s="332"/>
      <c r="K224" s="405"/>
      <c r="L224" s="399"/>
      <c r="M224" s="204">
        <f>IF('01-Mapa de riesgo-UO'!S225="No existen", "No existe control para el riesgo",'01-Mapa de riesgo-UO'!W225)</f>
        <v>0</v>
      </c>
      <c r="N224" s="204">
        <f>'01-Mapa de riesgo-UO'!AB225</f>
        <v>0</v>
      </c>
      <c r="O224" s="204">
        <f>'01-Mapa de riesgo-UO'!AG225</f>
        <v>0</v>
      </c>
      <c r="P224" s="218">
        <f>'01-Mapa de riesgo-UO'!AL225</f>
        <v>0</v>
      </c>
      <c r="Q224" s="218">
        <f>'01-Mapa de riesgo-UO'!AP225</f>
        <v>0</v>
      </c>
      <c r="R224" s="385"/>
      <c r="S224" s="399"/>
      <c r="T224" s="399"/>
      <c r="U224" s="223" t="str">
        <f>'01-Mapa de riesgo-UO'!AW225</f>
        <v>ASUMIR</v>
      </c>
      <c r="V224" s="223">
        <f>'01-Mapa de riesgo-UO'!AX225</f>
        <v>0</v>
      </c>
      <c r="W224" s="180">
        <f>IF(U224="COMPARTIR",'01-Mapa de riesgo-UO'!BA225, IF(U224=0, 0,$I$6))</f>
        <v>0</v>
      </c>
      <c r="X224" s="221"/>
      <c r="Y224" s="221"/>
      <c r="Z224" s="221"/>
      <c r="AA224" s="221"/>
      <c r="AB224" s="324"/>
    </row>
    <row r="225" spans="1:28" ht="91.5" hidden="1" customHeight="1" x14ac:dyDescent="0.2">
      <c r="A225" s="324"/>
      <c r="B225" s="332"/>
      <c r="C225" s="402"/>
      <c r="D225" s="332"/>
      <c r="E225" s="332"/>
      <c r="F225" s="332"/>
      <c r="G225" s="52">
        <f>'01-Mapa de riesgo-UO'!I226</f>
        <v>0</v>
      </c>
      <c r="H225" s="332"/>
      <c r="I225" s="385"/>
      <c r="J225" s="332"/>
      <c r="K225" s="405"/>
      <c r="L225" s="399"/>
      <c r="M225" s="204">
        <f>IF('01-Mapa de riesgo-UO'!S226="No existen", "No existe control para el riesgo",'01-Mapa de riesgo-UO'!W226)</f>
        <v>0</v>
      </c>
      <c r="N225" s="204">
        <f>'01-Mapa de riesgo-UO'!AB226</f>
        <v>0</v>
      </c>
      <c r="O225" s="204">
        <f>'01-Mapa de riesgo-UO'!AG226</f>
        <v>0</v>
      </c>
      <c r="P225" s="218">
        <f>'01-Mapa de riesgo-UO'!AL226</f>
        <v>0</v>
      </c>
      <c r="Q225" s="218">
        <f>'01-Mapa de riesgo-UO'!AP226</f>
        <v>0</v>
      </c>
      <c r="R225" s="385"/>
      <c r="S225" s="399"/>
      <c r="T225" s="399"/>
      <c r="U225" s="223" t="str">
        <f>'01-Mapa de riesgo-UO'!AW226</f>
        <v>ASUMIR</v>
      </c>
      <c r="V225" s="223">
        <f>'01-Mapa de riesgo-UO'!AX226</f>
        <v>0</v>
      </c>
      <c r="W225" s="180">
        <f>IF(U225="COMPARTIR",'01-Mapa de riesgo-UO'!BA226, IF(U225=0, 0,$I$6))</f>
        <v>0</v>
      </c>
      <c r="X225" s="221"/>
      <c r="Y225" s="221"/>
      <c r="Z225" s="221"/>
      <c r="AA225" s="221"/>
      <c r="AB225" s="324"/>
    </row>
    <row r="226" spans="1:28" ht="91.5" customHeight="1" x14ac:dyDescent="0.2">
      <c r="A226" s="324">
        <v>73</v>
      </c>
      <c r="B226" s="332" t="str">
        <f>'01-Mapa de riesgo-UO'!D227</f>
        <v>EXTENSIÓN_PROYECCIÓN_SOCIAL</v>
      </c>
      <c r="C226" s="402" t="str">
        <f>+'01-Mapa de riesgo-UO'!F227</f>
        <v>NO</v>
      </c>
      <c r="D226" s="332" t="str">
        <f>'01-Mapa de riesgo-UO'!J227</f>
        <v>Cumplimiento</v>
      </c>
      <c r="E226" s="332" t="str">
        <f>'01-Mapa de riesgo-UO'!K227</f>
        <v>Emisión de una Declaración de Conformidad errada
(7.8.6)</v>
      </c>
      <c r="F226" s="332"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32" t="str">
        <f>'01-Mapa de riesgo-UO'!M227</f>
        <v>Desviaciones en los procesos operativos del cliente</v>
      </c>
      <c r="I226" s="385" t="str">
        <f>'01-Mapa de riesgo-UO'!AT227</f>
        <v>LEVE</v>
      </c>
      <c r="J226" s="332" t="str">
        <f>'01-Mapa de riesgo-UO'!AU227</f>
        <v>No de Informes de Ensayo con declaración de conformidad equivocada / No de Informes de ensayo con declaración de conformidad emitida</v>
      </c>
      <c r="K226" s="408"/>
      <c r="L226" s="399"/>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8" t="str">
        <f>'01-Mapa de riesgo-UO'!AL227</f>
        <v>Diaria</v>
      </c>
      <c r="Q226" s="218" t="str">
        <f>'01-Mapa de riesgo-UO'!AP227</f>
        <v>Preventivo</v>
      </c>
      <c r="R226" s="385" t="str">
        <f>'01-Mapa de riesgo-UO'!AR227</f>
        <v>ACEPTABLE</v>
      </c>
      <c r="S226" s="399"/>
      <c r="T226" s="399"/>
      <c r="U226" s="223" t="str">
        <f>'01-Mapa de riesgo-UO'!AW227</f>
        <v>ASUMIR</v>
      </c>
      <c r="V226" s="223">
        <f>'01-Mapa de riesgo-UO'!AX227</f>
        <v>0</v>
      </c>
      <c r="W226" s="180">
        <f>IF(U226="COMPARTIR",'01-Mapa de riesgo-UO'!BA227, IF(U226=0, 0,$I$6))</f>
        <v>0</v>
      </c>
      <c r="X226" s="221"/>
      <c r="Y226" s="221"/>
      <c r="Z226" s="221"/>
      <c r="AA226" s="221"/>
      <c r="AB226" s="324"/>
    </row>
    <row r="227" spans="1:28" ht="91.5" hidden="1" customHeight="1" x14ac:dyDescent="0.2">
      <c r="A227" s="324"/>
      <c r="B227" s="332"/>
      <c r="C227" s="402"/>
      <c r="D227" s="332"/>
      <c r="E227" s="332"/>
      <c r="F227" s="332"/>
      <c r="G227" s="52" t="str">
        <f>'01-Mapa de riesgo-UO'!I228</f>
        <v>Inadecuada estimación de la incertidumbre  basada en los principios técnicos de uso del equipamiento y mediciones del laboratorio</v>
      </c>
      <c r="H227" s="332"/>
      <c r="I227" s="385"/>
      <c r="J227" s="332"/>
      <c r="K227" s="405"/>
      <c r="L227" s="399"/>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8" t="str">
        <f>'01-Mapa de riesgo-UO'!AL228</f>
        <v>Diaria</v>
      </c>
      <c r="Q227" s="218" t="str">
        <f>'01-Mapa de riesgo-UO'!AP228</f>
        <v>Preventivo</v>
      </c>
      <c r="R227" s="385"/>
      <c r="S227" s="399"/>
      <c r="T227" s="399"/>
      <c r="U227" s="223" t="str">
        <f>'01-Mapa de riesgo-UO'!AW228</f>
        <v>ASUMIR</v>
      </c>
      <c r="V227" s="223">
        <f>'01-Mapa de riesgo-UO'!AX228</f>
        <v>0</v>
      </c>
      <c r="W227" s="180">
        <f>IF(U227="COMPARTIR",'01-Mapa de riesgo-UO'!BA228, IF(U227=0, 0,$I$6))</f>
        <v>0</v>
      </c>
      <c r="X227" s="221"/>
      <c r="Y227" s="221"/>
      <c r="Z227" s="221"/>
      <c r="AA227" s="221"/>
      <c r="AB227" s="324"/>
    </row>
    <row r="228" spans="1:28" ht="91.5" hidden="1" customHeight="1" x14ac:dyDescent="0.2">
      <c r="A228" s="324"/>
      <c r="B228" s="332"/>
      <c r="C228" s="402"/>
      <c r="D228" s="332"/>
      <c r="E228" s="332"/>
      <c r="F228" s="332"/>
      <c r="G228" s="52">
        <f>'01-Mapa de riesgo-UO'!I229</f>
        <v>0</v>
      </c>
      <c r="H228" s="332"/>
      <c r="I228" s="385"/>
      <c r="J228" s="332"/>
      <c r="K228" s="405"/>
      <c r="L228" s="399"/>
      <c r="M228" s="204">
        <f>IF('01-Mapa de riesgo-UO'!S229="No existen", "No existe control para el riesgo",'01-Mapa de riesgo-UO'!W229)</f>
        <v>0</v>
      </c>
      <c r="N228" s="204">
        <f>'01-Mapa de riesgo-UO'!AB229</f>
        <v>0</v>
      </c>
      <c r="O228" s="204">
        <f>'01-Mapa de riesgo-UO'!AG229</f>
        <v>0</v>
      </c>
      <c r="P228" s="218">
        <f>'01-Mapa de riesgo-UO'!AL229</f>
        <v>0</v>
      </c>
      <c r="Q228" s="218">
        <f>'01-Mapa de riesgo-UO'!AP229</f>
        <v>0</v>
      </c>
      <c r="R228" s="385"/>
      <c r="S228" s="399"/>
      <c r="T228" s="399"/>
      <c r="U228" s="223" t="str">
        <f>'01-Mapa de riesgo-UO'!AW229</f>
        <v>ASUMIR</v>
      </c>
      <c r="V228" s="223">
        <f>'01-Mapa de riesgo-UO'!AX229</f>
        <v>0</v>
      </c>
      <c r="W228" s="180">
        <f>IF(U228="COMPARTIR",'01-Mapa de riesgo-UO'!BA229, IF(U228=0, 0,$I$6))</f>
        <v>0</v>
      </c>
      <c r="X228" s="221"/>
      <c r="Y228" s="221"/>
      <c r="Z228" s="221"/>
      <c r="AA228" s="221"/>
      <c r="AB228" s="324"/>
    </row>
    <row r="229" spans="1:28" ht="91.5" customHeight="1" x14ac:dyDescent="0.2">
      <c r="A229" s="324">
        <v>74</v>
      </c>
      <c r="B229" s="332" t="str">
        <f>'01-Mapa de riesgo-UO'!D230</f>
        <v>EXTENSIÓN_PROYECCIÓN_SOCIAL</v>
      </c>
      <c r="C229" s="402" t="str">
        <f>+'01-Mapa de riesgo-UO'!F230</f>
        <v>NO</v>
      </c>
      <c r="D229" s="332" t="str">
        <f>'01-Mapa de riesgo-UO'!J230</f>
        <v>Cumplimiento</v>
      </c>
      <c r="E229" s="332" t="str">
        <f>'01-Mapa de riesgo-UO'!K230</f>
        <v>Pérdida de la validez de los resultados (Selección, verificación y validación de métodos)
(7.2)</v>
      </c>
      <c r="F229" s="332" t="str">
        <f>'01-Mapa de riesgo-UO'!L230</f>
        <v>No cumplir con las especificaciones y requistos del método de ensayo</v>
      </c>
      <c r="G229" s="52" t="str">
        <f>'01-Mapa de riesgo-UO'!I230</f>
        <v>No cumplir con las características de desempeño de los métodos verificados por el laboratorio para su uso previsto</v>
      </c>
      <c r="H229" s="332" t="str">
        <f>'01-Mapa de riesgo-UO'!M230</f>
        <v>Pérdida de la capacidad analítica del laboratorio</v>
      </c>
      <c r="I229" s="385" t="str">
        <f>'01-Mapa de riesgo-UO'!AT230</f>
        <v>LEVE</v>
      </c>
      <c r="J229" s="332" t="str">
        <f>'01-Mapa de riesgo-UO'!AU230</f>
        <v>No. de verificaciones de métodos de ensayo con desempeño no válido / No. total de verificaciones de métodos de ensayo</v>
      </c>
      <c r="K229" s="408"/>
      <c r="L229" s="399"/>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8" t="str">
        <f>'01-Mapa de riesgo-UO'!AL230</f>
        <v>Anual</v>
      </c>
      <c r="Q229" s="218" t="str">
        <f>'01-Mapa de riesgo-UO'!AP230</f>
        <v>Preventivo</v>
      </c>
      <c r="R229" s="385" t="str">
        <f>'01-Mapa de riesgo-UO'!AR230</f>
        <v>ACEPTABLE</v>
      </c>
      <c r="S229" s="399"/>
      <c r="T229" s="399"/>
      <c r="U229" s="223" t="str">
        <f>'01-Mapa de riesgo-UO'!AW230</f>
        <v>ASUMIR</v>
      </c>
      <c r="V229" s="223">
        <f>'01-Mapa de riesgo-UO'!AX230</f>
        <v>0</v>
      </c>
      <c r="W229" s="180">
        <f>IF(U229="COMPARTIR",'01-Mapa de riesgo-UO'!BA230, IF(U229=0, 0,$I$6))</f>
        <v>0</v>
      </c>
      <c r="X229" s="221"/>
      <c r="Y229" s="221"/>
      <c r="Z229" s="221"/>
      <c r="AA229" s="221"/>
      <c r="AB229" s="324"/>
    </row>
    <row r="230" spans="1:28" ht="91.5" hidden="1" customHeight="1" x14ac:dyDescent="0.2">
      <c r="A230" s="324"/>
      <c r="B230" s="332"/>
      <c r="C230" s="402"/>
      <c r="D230" s="332"/>
      <c r="E230" s="332"/>
      <c r="F230" s="332"/>
      <c r="G230" s="52">
        <f>'01-Mapa de riesgo-UO'!I231</f>
        <v>0</v>
      </c>
      <c r="H230" s="332"/>
      <c r="I230" s="385"/>
      <c r="J230" s="332"/>
      <c r="K230" s="405"/>
      <c r="L230" s="399"/>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8" t="str">
        <f>'01-Mapa de riesgo-UO'!AL231</f>
        <v>Anual</v>
      </c>
      <c r="Q230" s="218" t="str">
        <f>'01-Mapa de riesgo-UO'!AP231</f>
        <v>Preventivo</v>
      </c>
      <c r="R230" s="385"/>
      <c r="S230" s="399"/>
      <c r="T230" s="399"/>
      <c r="U230" s="223" t="str">
        <f>'01-Mapa de riesgo-UO'!AW231</f>
        <v>ASUMIR</v>
      </c>
      <c r="V230" s="223">
        <f>'01-Mapa de riesgo-UO'!AX231</f>
        <v>0</v>
      </c>
      <c r="W230" s="180">
        <f>IF(U230="COMPARTIR",'01-Mapa de riesgo-UO'!BA231, IF(U230=0, 0,$I$6))</f>
        <v>0</v>
      </c>
      <c r="X230" s="221"/>
      <c r="Y230" s="221"/>
      <c r="Z230" s="221"/>
      <c r="AA230" s="221"/>
      <c r="AB230" s="324"/>
    </row>
    <row r="231" spans="1:28" ht="91.5" hidden="1" customHeight="1" x14ac:dyDescent="0.2">
      <c r="A231" s="324"/>
      <c r="B231" s="332"/>
      <c r="C231" s="402"/>
      <c r="D231" s="332"/>
      <c r="E231" s="332"/>
      <c r="F231" s="332"/>
      <c r="G231" s="52">
        <f>'01-Mapa de riesgo-UO'!I232</f>
        <v>0</v>
      </c>
      <c r="H231" s="332"/>
      <c r="I231" s="385"/>
      <c r="J231" s="332"/>
      <c r="K231" s="405"/>
      <c r="L231" s="399"/>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8" t="str">
        <f>'01-Mapa de riesgo-UO'!AL232</f>
        <v>Anual</v>
      </c>
      <c r="Q231" s="218" t="str">
        <f>'01-Mapa de riesgo-UO'!AP232</f>
        <v>Preventivo</v>
      </c>
      <c r="R231" s="385"/>
      <c r="S231" s="399"/>
      <c r="T231" s="399"/>
      <c r="U231" s="223" t="str">
        <f>'01-Mapa de riesgo-UO'!AW232</f>
        <v>ASUMIR</v>
      </c>
      <c r="V231" s="223">
        <f>'01-Mapa de riesgo-UO'!AX232</f>
        <v>0</v>
      </c>
      <c r="W231" s="180">
        <f>IF(U231="COMPARTIR",'01-Mapa de riesgo-UO'!BA232, IF(U231=0, 0,$I$6))</f>
        <v>0</v>
      </c>
      <c r="X231" s="221"/>
      <c r="Y231" s="221"/>
      <c r="Z231" s="221"/>
      <c r="AA231" s="221"/>
      <c r="AB231" s="324"/>
    </row>
    <row r="232" spans="1:28" ht="91.5" customHeight="1" x14ac:dyDescent="0.2">
      <c r="A232" s="324">
        <v>75</v>
      </c>
      <c r="B232" s="332" t="str">
        <f>'01-Mapa de riesgo-UO'!D233</f>
        <v>EXTENSIÓN_PROYECCIÓN_SOCIAL</v>
      </c>
      <c r="C232" s="402" t="str">
        <f>+'01-Mapa de riesgo-UO'!F233</f>
        <v>NO</v>
      </c>
      <c r="D232" s="332" t="str">
        <f>'01-Mapa de riesgo-UO'!J233</f>
        <v>Cumplimiento</v>
      </c>
      <c r="E232" s="332" t="str">
        <f>'01-Mapa de riesgo-UO'!K233</f>
        <v>Pérdida de la validez de los resultados (Aseguramiento de la validez de los resultados)
(7.7)</v>
      </c>
      <c r="F232" s="332"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32" t="str">
        <f>'01-Mapa de riesgo-UO'!M233</f>
        <v>Pérdida del control analítico del laboratorio</v>
      </c>
      <c r="I232" s="385" t="str">
        <f>'01-Mapa de riesgo-UO'!AT233</f>
        <v>LEVE</v>
      </c>
      <c r="J232" s="332" t="str">
        <f>'01-Mapa de riesgo-UO'!AU233</f>
        <v>No. caracteristicas de desempeño insatisfactorias / No. de carácterísticas de desempeño evaluadas</v>
      </c>
      <c r="K232" s="408"/>
      <c r="L232" s="399"/>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8" t="str">
        <f>'01-Mapa de riesgo-UO'!AL233</f>
        <v>Diaria</v>
      </c>
      <c r="Q232" s="218" t="str">
        <f>'01-Mapa de riesgo-UO'!AP233</f>
        <v>Preventivo</v>
      </c>
      <c r="R232" s="385" t="str">
        <f>'01-Mapa de riesgo-UO'!AR233</f>
        <v>ACEPTABLE</v>
      </c>
      <c r="S232" s="399"/>
      <c r="T232" s="399"/>
      <c r="U232" s="223" t="str">
        <f>'01-Mapa de riesgo-UO'!AW233</f>
        <v>ASUMIR</v>
      </c>
      <c r="V232" s="223">
        <f>'01-Mapa de riesgo-UO'!AX233</f>
        <v>0</v>
      </c>
      <c r="W232" s="180">
        <f>IF(U232="COMPARTIR",'01-Mapa de riesgo-UO'!BA233, IF(U232=0, 0,$I$6))</f>
        <v>0</v>
      </c>
      <c r="X232" s="221"/>
      <c r="Y232" s="221"/>
      <c r="Z232" s="221"/>
      <c r="AA232" s="221"/>
      <c r="AB232" s="324"/>
    </row>
    <row r="233" spans="1:28" ht="91.5" hidden="1" customHeight="1" x14ac:dyDescent="0.2">
      <c r="A233" s="324"/>
      <c r="B233" s="332"/>
      <c r="C233" s="402"/>
      <c r="D233" s="332"/>
      <c r="E233" s="332"/>
      <c r="F233" s="332"/>
      <c r="G233" s="52">
        <f>'01-Mapa de riesgo-UO'!I234</f>
        <v>0</v>
      </c>
      <c r="H233" s="332"/>
      <c r="I233" s="385"/>
      <c r="J233" s="332"/>
      <c r="K233" s="405"/>
      <c r="L233" s="399"/>
      <c r="M233" s="204">
        <f>IF('01-Mapa de riesgo-UO'!S234="No existen", "No existe control para el riesgo",'01-Mapa de riesgo-UO'!W234)</f>
        <v>0</v>
      </c>
      <c r="N233" s="204">
        <f>'01-Mapa de riesgo-UO'!AB234</f>
        <v>0</v>
      </c>
      <c r="O233" s="204">
        <f>'01-Mapa de riesgo-UO'!AG234</f>
        <v>0</v>
      </c>
      <c r="P233" s="218">
        <f>'01-Mapa de riesgo-UO'!AL234</f>
        <v>0</v>
      </c>
      <c r="Q233" s="218">
        <f>'01-Mapa de riesgo-UO'!AP234</f>
        <v>0</v>
      </c>
      <c r="R233" s="385"/>
      <c r="S233" s="399"/>
      <c r="T233" s="399"/>
      <c r="U233" s="223" t="str">
        <f>'01-Mapa de riesgo-UO'!AW234</f>
        <v>ASUMIR</v>
      </c>
      <c r="V233" s="223">
        <f>'01-Mapa de riesgo-UO'!AX234</f>
        <v>0</v>
      </c>
      <c r="W233" s="180">
        <f>IF(U233="COMPARTIR",'01-Mapa de riesgo-UO'!BA234, IF(U233=0, 0,$I$6))</f>
        <v>0</v>
      </c>
      <c r="X233" s="221"/>
      <c r="Y233" s="221"/>
      <c r="Z233" s="221"/>
      <c r="AA233" s="221"/>
      <c r="AB233" s="324"/>
    </row>
    <row r="234" spans="1:28" ht="91.5" hidden="1" customHeight="1" x14ac:dyDescent="0.2">
      <c r="A234" s="324"/>
      <c r="B234" s="332"/>
      <c r="C234" s="402"/>
      <c r="D234" s="332"/>
      <c r="E234" s="332"/>
      <c r="F234" s="332"/>
      <c r="G234" s="52">
        <f>'01-Mapa de riesgo-UO'!I235</f>
        <v>0</v>
      </c>
      <c r="H234" s="332"/>
      <c r="I234" s="385"/>
      <c r="J234" s="332"/>
      <c r="K234" s="405"/>
      <c r="L234" s="399"/>
      <c r="M234" s="204">
        <f>IF('01-Mapa de riesgo-UO'!S235="No existen", "No existe control para el riesgo",'01-Mapa de riesgo-UO'!W235)</f>
        <v>0</v>
      </c>
      <c r="N234" s="204">
        <f>'01-Mapa de riesgo-UO'!AB235</f>
        <v>0</v>
      </c>
      <c r="O234" s="204">
        <f>'01-Mapa de riesgo-UO'!AG235</f>
        <v>0</v>
      </c>
      <c r="P234" s="218">
        <f>'01-Mapa de riesgo-UO'!AL235</f>
        <v>0</v>
      </c>
      <c r="Q234" s="218">
        <f>'01-Mapa de riesgo-UO'!AP235</f>
        <v>0</v>
      </c>
      <c r="R234" s="385"/>
      <c r="S234" s="399"/>
      <c r="T234" s="399"/>
      <c r="U234" s="223" t="str">
        <f>'01-Mapa de riesgo-UO'!AW235</f>
        <v>ASUMIR</v>
      </c>
      <c r="V234" s="223">
        <f>'01-Mapa de riesgo-UO'!AX235</f>
        <v>0</v>
      </c>
      <c r="W234" s="180">
        <f>IF(U234="COMPARTIR",'01-Mapa de riesgo-UO'!BA235, IF(U234=0, 0,$I$6))</f>
        <v>0</v>
      </c>
      <c r="X234" s="221"/>
      <c r="Y234" s="221"/>
      <c r="Z234" s="221"/>
      <c r="AA234" s="221"/>
      <c r="AB234" s="324"/>
    </row>
    <row r="235" spans="1:28" ht="91.5" customHeight="1" x14ac:dyDescent="0.2">
      <c r="A235" s="324">
        <v>76</v>
      </c>
      <c r="B235" s="332" t="str">
        <f>'01-Mapa de riesgo-UO'!D236</f>
        <v>EXTENSIÓN_PROYECCIÓN_SOCIAL</v>
      </c>
      <c r="C235" s="402" t="str">
        <f>+'01-Mapa de riesgo-UO'!F236</f>
        <v>NO</v>
      </c>
      <c r="D235" s="332" t="str">
        <f>'01-Mapa de riesgo-UO'!J236</f>
        <v>Cumplimiento</v>
      </c>
      <c r="E235" s="332" t="str">
        <f>'01-Mapa de riesgo-UO'!K236</f>
        <v>Incumplimiento a los requisitos relativos a la estructura
(5.4)</v>
      </c>
      <c r="F235" s="332"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32" t="str">
        <f>'01-Mapa de riesgo-UO'!M236</f>
        <v>Pérdida de  la credibilidad en el laboratorio
Pérdida de la condición de acreditación</v>
      </c>
      <c r="I235" s="385" t="str">
        <f>'01-Mapa de riesgo-UO'!AT236</f>
        <v>LEVE</v>
      </c>
      <c r="J235" s="332" t="str">
        <f>'01-Mapa de riesgo-UO'!AU236</f>
        <v>No. de informes de ensayos con mal uso de la condición de acreditación / No. informes de ensayos expedidos por el laboratorio</v>
      </c>
      <c r="K235" s="408"/>
      <c r="L235" s="399"/>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8" t="str">
        <f>'01-Mapa de riesgo-UO'!AL236</f>
        <v>Diaria</v>
      </c>
      <c r="Q235" s="218" t="str">
        <f>'01-Mapa de riesgo-UO'!AP236</f>
        <v>Preventivo</v>
      </c>
      <c r="R235" s="385" t="str">
        <f>'01-Mapa de riesgo-UO'!AR236</f>
        <v>ACEPTABLE</v>
      </c>
      <c r="S235" s="399"/>
      <c r="T235" s="399"/>
      <c r="U235" s="223" t="str">
        <f>'01-Mapa de riesgo-UO'!AW236</f>
        <v>ASUMIR</v>
      </c>
      <c r="V235" s="223">
        <f>'01-Mapa de riesgo-UO'!AX236</f>
        <v>0</v>
      </c>
      <c r="W235" s="180">
        <f>IF(U235="COMPARTIR",'01-Mapa de riesgo-UO'!BA236, IF(U235=0, 0,$I$6))</f>
        <v>0</v>
      </c>
      <c r="X235" s="221"/>
      <c r="Y235" s="221"/>
      <c r="Z235" s="221"/>
      <c r="AA235" s="221"/>
      <c r="AB235" s="324"/>
    </row>
    <row r="236" spans="1:28" ht="91.5" hidden="1" customHeight="1" x14ac:dyDescent="0.2">
      <c r="A236" s="324"/>
      <c r="B236" s="332"/>
      <c r="C236" s="402"/>
      <c r="D236" s="332"/>
      <c r="E236" s="332"/>
      <c r="F236" s="332"/>
      <c r="G236" s="52">
        <f>'01-Mapa de riesgo-UO'!I237</f>
        <v>0</v>
      </c>
      <c r="H236" s="332"/>
      <c r="I236" s="385"/>
      <c r="J236" s="332"/>
      <c r="K236" s="405"/>
      <c r="L236" s="399"/>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8" t="str">
        <f>'01-Mapa de riesgo-UO'!AL237</f>
        <v>Diaria</v>
      </c>
      <c r="Q236" s="218" t="str">
        <f>'01-Mapa de riesgo-UO'!AP237</f>
        <v>Preventivo</v>
      </c>
      <c r="R236" s="385"/>
      <c r="S236" s="399"/>
      <c r="T236" s="399"/>
      <c r="U236" s="223" t="str">
        <f>'01-Mapa de riesgo-UO'!AW237</f>
        <v>ASUMIR</v>
      </c>
      <c r="V236" s="223">
        <f>'01-Mapa de riesgo-UO'!AX237</f>
        <v>0</v>
      </c>
      <c r="W236" s="180">
        <f>IF(U236="COMPARTIR",'01-Mapa de riesgo-UO'!BA237, IF(U236=0, 0,$I$6))</f>
        <v>0</v>
      </c>
      <c r="X236" s="221"/>
      <c r="Y236" s="221"/>
      <c r="Z236" s="221"/>
      <c r="AA236" s="221"/>
      <c r="AB236" s="324"/>
    </row>
    <row r="237" spans="1:28" ht="91.5" hidden="1" customHeight="1" x14ac:dyDescent="0.2">
      <c r="A237" s="324"/>
      <c r="B237" s="332"/>
      <c r="C237" s="402"/>
      <c r="D237" s="332"/>
      <c r="E237" s="332"/>
      <c r="F237" s="332"/>
      <c r="G237" s="52">
        <f>'01-Mapa de riesgo-UO'!I238</f>
        <v>0</v>
      </c>
      <c r="H237" s="332"/>
      <c r="I237" s="385"/>
      <c r="J237" s="332"/>
      <c r="K237" s="405"/>
      <c r="L237" s="399"/>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8" t="str">
        <f>'01-Mapa de riesgo-UO'!AL238</f>
        <v>Diaria</v>
      </c>
      <c r="Q237" s="218" t="str">
        <f>'01-Mapa de riesgo-UO'!AP238</f>
        <v>Preventivo</v>
      </c>
      <c r="R237" s="385"/>
      <c r="S237" s="399"/>
      <c r="T237" s="399"/>
      <c r="U237" s="223" t="str">
        <f>'01-Mapa de riesgo-UO'!AW238</f>
        <v>ASUMIR</v>
      </c>
      <c r="V237" s="223">
        <f>'01-Mapa de riesgo-UO'!AX238</f>
        <v>0</v>
      </c>
      <c r="W237" s="180">
        <f>IF(U237="COMPARTIR",'01-Mapa de riesgo-UO'!BA238, IF(U237=0, 0,$I$6))</f>
        <v>0</v>
      </c>
      <c r="X237" s="221"/>
      <c r="Y237" s="221"/>
      <c r="Z237" s="221"/>
      <c r="AA237" s="221"/>
      <c r="AB237" s="324"/>
    </row>
    <row r="238" spans="1:28" ht="91.5" customHeight="1" x14ac:dyDescent="0.2">
      <c r="A238" s="324">
        <v>77</v>
      </c>
      <c r="B238" s="332" t="str">
        <f>'01-Mapa de riesgo-UO'!D239</f>
        <v>EXTENSIÓN_PROYECCIÓN_SOCIAL</v>
      </c>
      <c r="C238" s="402" t="str">
        <f>+'01-Mapa de riesgo-UO'!F239</f>
        <v>NO</v>
      </c>
      <c r="D238" s="332" t="str">
        <f>'01-Mapa de riesgo-UO'!J239</f>
        <v>Corrupción</v>
      </c>
      <c r="E238" s="332" t="str">
        <f>'01-Mapa de riesgo-UO'!K239</f>
        <v>Perdida de la imparcialidad 
(4.1.3)</v>
      </c>
      <c r="F238" s="332"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32" t="str">
        <f>'01-Mapa de riesgo-UO'!M239</f>
        <v>Pérdida de  credibilidad en el laboratorio
Pérdida de la confianza en el funcionario.
Iniciación de un proceso disciplinario</v>
      </c>
      <c r="I238" s="385" t="str">
        <f>'01-Mapa de riesgo-UO'!AT239</f>
        <v>LEVE</v>
      </c>
      <c r="J238" s="332" t="str">
        <f>'01-Mapa de riesgo-UO'!AU239</f>
        <v>N° Certificados con pérdida de la imparcialidad/ N° Total de certificados expedidos por el laboratorio*100</v>
      </c>
      <c r="K238" s="401">
        <v>0</v>
      </c>
      <c r="L238" s="399"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8" t="str">
        <f>'01-Mapa de riesgo-UO'!AL239</f>
        <v>Anual</v>
      </c>
      <c r="Q238" s="218" t="str">
        <f>'01-Mapa de riesgo-UO'!AP239</f>
        <v>Preventivo</v>
      </c>
      <c r="R238" s="385" t="str">
        <f>'01-Mapa de riesgo-UO'!AR239</f>
        <v>ACEPTABLE</v>
      </c>
      <c r="S238" s="399"/>
      <c r="T238" s="399"/>
      <c r="U238" s="223" t="str">
        <f>'01-Mapa de riesgo-UO'!AW239</f>
        <v>ASUMIR</v>
      </c>
      <c r="V238" s="223">
        <f>'01-Mapa de riesgo-UO'!AX239</f>
        <v>0</v>
      </c>
      <c r="W238" s="180">
        <f>IF(U238="COMPARTIR",'01-Mapa de riesgo-UO'!BA239, IF(U238=0, 0,$I$6))</f>
        <v>0</v>
      </c>
      <c r="X238" s="221"/>
      <c r="Y238" s="221"/>
      <c r="Z238" s="221"/>
      <c r="AA238" s="221"/>
      <c r="AB238" s="324" t="s">
        <v>2144</v>
      </c>
    </row>
    <row r="239" spans="1:28" ht="91.5" hidden="1" customHeight="1" x14ac:dyDescent="0.2">
      <c r="A239" s="324"/>
      <c r="B239" s="332"/>
      <c r="C239" s="402"/>
      <c r="D239" s="332"/>
      <c r="E239" s="332"/>
      <c r="F239" s="332"/>
      <c r="G239" s="52">
        <f>'01-Mapa de riesgo-UO'!I240</f>
        <v>0</v>
      </c>
      <c r="H239" s="332"/>
      <c r="I239" s="385"/>
      <c r="J239" s="332"/>
      <c r="K239" s="401"/>
      <c r="L239" s="399"/>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8" t="str">
        <f>'01-Mapa de riesgo-UO'!AL240</f>
        <v>Diaria</v>
      </c>
      <c r="Q239" s="218" t="str">
        <f>'01-Mapa de riesgo-UO'!AP240</f>
        <v>Preventivo</v>
      </c>
      <c r="R239" s="385"/>
      <c r="S239" s="399"/>
      <c r="T239" s="399"/>
      <c r="U239" s="223" t="str">
        <f>'01-Mapa de riesgo-UO'!AW240</f>
        <v>ASUMIR</v>
      </c>
      <c r="V239" s="223">
        <f>'01-Mapa de riesgo-UO'!AX240</f>
        <v>0</v>
      </c>
      <c r="W239" s="180">
        <f>IF(U239="COMPARTIR",'01-Mapa de riesgo-UO'!BA240, IF(U239=0, 0,$I$6))</f>
        <v>0</v>
      </c>
      <c r="X239" s="221"/>
      <c r="Y239" s="221"/>
      <c r="Z239" s="221"/>
      <c r="AA239" s="221"/>
      <c r="AB239" s="324"/>
    </row>
    <row r="240" spans="1:28" ht="91.5" hidden="1" customHeight="1" x14ac:dyDescent="0.2">
      <c r="A240" s="324"/>
      <c r="B240" s="332"/>
      <c r="C240" s="402"/>
      <c r="D240" s="332"/>
      <c r="E240" s="332"/>
      <c r="F240" s="332"/>
      <c r="G240" s="52">
        <f>'01-Mapa de riesgo-UO'!I241</f>
        <v>0</v>
      </c>
      <c r="H240" s="332"/>
      <c r="I240" s="385"/>
      <c r="J240" s="332"/>
      <c r="K240" s="401"/>
      <c r="L240" s="399"/>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8" t="str">
        <f>'01-Mapa de riesgo-UO'!AL241</f>
        <v>Diaria</v>
      </c>
      <c r="Q240" s="218" t="str">
        <f>'01-Mapa de riesgo-UO'!AP241</f>
        <v>Preventivo</v>
      </c>
      <c r="R240" s="385"/>
      <c r="S240" s="399"/>
      <c r="T240" s="399"/>
      <c r="U240" s="223" t="str">
        <f>'01-Mapa de riesgo-UO'!AW241</f>
        <v>ASUMIR</v>
      </c>
      <c r="V240" s="223">
        <f>'01-Mapa de riesgo-UO'!AX241</f>
        <v>0</v>
      </c>
      <c r="W240" s="180">
        <f>IF(U240="COMPARTIR",'01-Mapa de riesgo-UO'!BA241, IF(U240=0, 0,$I$6))</f>
        <v>0</v>
      </c>
      <c r="X240" s="221"/>
      <c r="Y240" s="221"/>
      <c r="Z240" s="221"/>
      <c r="AA240" s="221"/>
      <c r="AB240" s="324"/>
    </row>
    <row r="241" spans="1:28" ht="91.5" customHeight="1" x14ac:dyDescent="0.2">
      <c r="A241" s="324">
        <v>78</v>
      </c>
      <c r="B241" s="332" t="str">
        <f>'01-Mapa de riesgo-UO'!D242</f>
        <v>EXTENSIÓN_PROYECCIÓN_SOCIAL</v>
      </c>
      <c r="C241" s="402" t="str">
        <f>+'01-Mapa de riesgo-UO'!F242</f>
        <v>NO</v>
      </c>
      <c r="D241" s="332" t="str">
        <f>'01-Mapa de riesgo-UO'!J242</f>
        <v>Operacional</v>
      </c>
      <c r="E241" s="332" t="str">
        <f>'01-Mapa de riesgo-UO'!K242</f>
        <v>Pérdida de la validez de los resultados del laboratorio (6.3)</v>
      </c>
      <c r="F241" s="332"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32" t="str">
        <f>'01-Mapa de riesgo-UO'!M242</f>
        <v>Pérdida de  credibilidad en el laboratorio
Pérdida de la confianza en el laboratorio</v>
      </c>
      <c r="I241" s="385" t="str">
        <f>'01-Mapa de riesgo-UO'!AT242</f>
        <v>LEVE</v>
      </c>
      <c r="J241" s="332" t="str">
        <f>'01-Mapa de riesgo-UO'!AU242</f>
        <v>N° eventos en los que se reportaron resultados errados por contaminación cruzada</v>
      </c>
      <c r="K241" s="401">
        <v>0</v>
      </c>
      <c r="L241" s="399"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8" t="str">
        <f>'01-Mapa de riesgo-UO'!AL242</f>
        <v>No definida</v>
      </c>
      <c r="Q241" s="218" t="str">
        <f>'01-Mapa de riesgo-UO'!AP242</f>
        <v>Preventivo</v>
      </c>
      <c r="R241" s="385" t="str">
        <f>'01-Mapa de riesgo-UO'!AR242</f>
        <v>ACEPTABLE</v>
      </c>
      <c r="S241" s="399"/>
      <c r="T241" s="399"/>
      <c r="U241" s="223" t="str">
        <f>'01-Mapa de riesgo-UO'!AW242</f>
        <v>ASUMIR</v>
      </c>
      <c r="V241" s="223">
        <f>'01-Mapa de riesgo-UO'!AX242</f>
        <v>0</v>
      </c>
      <c r="W241" s="180">
        <f>IF(U241="COMPARTIR",'01-Mapa de riesgo-UO'!BA242, IF(U241=0, 0,$I$6))</f>
        <v>0</v>
      </c>
      <c r="X241" s="221"/>
      <c r="Y241" s="221"/>
      <c r="Z241" s="221"/>
      <c r="AA241" s="221"/>
      <c r="AB241" s="324" t="s">
        <v>2144</v>
      </c>
    </row>
    <row r="242" spans="1:28" ht="91.5" hidden="1" customHeight="1" x14ac:dyDescent="0.2">
      <c r="A242" s="324"/>
      <c r="B242" s="332"/>
      <c r="C242" s="402"/>
      <c r="D242" s="332"/>
      <c r="E242" s="332"/>
      <c r="F242" s="332"/>
      <c r="G242" s="52">
        <f>'01-Mapa de riesgo-UO'!I243</f>
        <v>0</v>
      </c>
      <c r="H242" s="332"/>
      <c r="I242" s="385"/>
      <c r="J242" s="332"/>
      <c r="K242" s="401"/>
      <c r="L242" s="399"/>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8" t="str">
        <f>'01-Mapa de riesgo-UO'!AL243</f>
        <v>Diaria</v>
      </c>
      <c r="Q242" s="218" t="str">
        <f>'01-Mapa de riesgo-UO'!AP243</f>
        <v>Preventivo</v>
      </c>
      <c r="R242" s="385"/>
      <c r="S242" s="399"/>
      <c r="T242" s="399"/>
      <c r="U242" s="223" t="str">
        <f>'01-Mapa de riesgo-UO'!AW243</f>
        <v>ASUMIR</v>
      </c>
      <c r="V242" s="223">
        <f>'01-Mapa de riesgo-UO'!AX243</f>
        <v>0</v>
      </c>
      <c r="W242" s="180">
        <f>IF(U242="COMPARTIR",'01-Mapa de riesgo-UO'!BA243, IF(U242=0, 0,$I$6))</f>
        <v>0</v>
      </c>
      <c r="X242" s="221"/>
      <c r="Y242" s="221"/>
      <c r="Z242" s="221"/>
      <c r="AA242" s="221"/>
      <c r="AB242" s="324"/>
    </row>
    <row r="243" spans="1:28" ht="91.5" hidden="1" customHeight="1" x14ac:dyDescent="0.2">
      <c r="A243" s="324"/>
      <c r="B243" s="332"/>
      <c r="C243" s="402"/>
      <c r="D243" s="332"/>
      <c r="E243" s="332"/>
      <c r="F243" s="332"/>
      <c r="G243" s="52">
        <f>'01-Mapa de riesgo-UO'!I244</f>
        <v>0</v>
      </c>
      <c r="H243" s="332"/>
      <c r="I243" s="385"/>
      <c r="J243" s="332"/>
      <c r="K243" s="401"/>
      <c r="L243" s="399"/>
      <c r="M243" s="204">
        <f>IF('01-Mapa de riesgo-UO'!S244="No existen", "No existe control para el riesgo",'01-Mapa de riesgo-UO'!W244)</f>
        <v>0</v>
      </c>
      <c r="N243" s="204">
        <f>'01-Mapa de riesgo-UO'!AB244</f>
        <v>0</v>
      </c>
      <c r="O243" s="204">
        <f>'01-Mapa de riesgo-UO'!AG244</f>
        <v>0</v>
      </c>
      <c r="P243" s="218">
        <f>'01-Mapa de riesgo-UO'!AL244</f>
        <v>0</v>
      </c>
      <c r="Q243" s="218">
        <f>'01-Mapa de riesgo-UO'!AP244</f>
        <v>0</v>
      </c>
      <c r="R243" s="385"/>
      <c r="S243" s="399"/>
      <c r="T243" s="399"/>
      <c r="U243" s="223" t="str">
        <f>'01-Mapa de riesgo-UO'!AW244</f>
        <v>ASUMIR</v>
      </c>
      <c r="V243" s="223">
        <f>'01-Mapa de riesgo-UO'!AX244</f>
        <v>0</v>
      </c>
      <c r="W243" s="180">
        <f>IF(U243="COMPARTIR",'01-Mapa de riesgo-UO'!BA244, IF(U243=0, 0,$I$6))</f>
        <v>0</v>
      </c>
      <c r="X243" s="221"/>
      <c r="Y243" s="221"/>
      <c r="Z243" s="221"/>
      <c r="AA243" s="221"/>
      <c r="AB243" s="324"/>
    </row>
    <row r="244" spans="1:28" ht="91.5" customHeight="1" x14ac:dyDescent="0.2">
      <c r="A244" s="324">
        <v>79</v>
      </c>
      <c r="B244" s="332" t="str">
        <f>'01-Mapa de riesgo-UO'!D245</f>
        <v>EXTENSIÓN_PROYECCIÓN_SOCIAL</v>
      </c>
      <c r="C244" s="402" t="str">
        <f>+'01-Mapa de riesgo-UO'!F245</f>
        <v>NO</v>
      </c>
      <c r="D244" s="332" t="str">
        <f>'01-Mapa de riesgo-UO'!J245</f>
        <v>Operacional</v>
      </c>
      <c r="E244" s="332" t="str">
        <f>'01-Mapa de riesgo-UO'!K245</f>
        <v>Pérdida de la validez de los resultados del laboratorio (6.4.6)</v>
      </c>
      <c r="F244" s="332"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32" t="str">
        <f>'01-Mapa de riesgo-UO'!M245</f>
        <v>Pérdida de  credibilidad en el laboratorio
Pérdida de la confianza en el laboratorio</v>
      </c>
      <c r="I244" s="385" t="str">
        <f>'01-Mapa de riesgo-UO'!AT245</f>
        <v>LEVE</v>
      </c>
      <c r="J244" s="332" t="str">
        <f>'01-Mapa de riesgo-UO'!AU245</f>
        <v>N° Eventos cumplidos/N° Eventos programados*100</v>
      </c>
      <c r="K244" s="404">
        <v>1</v>
      </c>
      <c r="L244" s="399"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8" t="str">
        <f>'01-Mapa de riesgo-UO'!AL245</f>
        <v>Anual</v>
      </c>
      <c r="Q244" s="218" t="str">
        <f>'01-Mapa de riesgo-UO'!AP245</f>
        <v>Preventivo</v>
      </c>
      <c r="R244" s="385" t="str">
        <f>'01-Mapa de riesgo-UO'!AR245</f>
        <v>ACEPTABLE</v>
      </c>
      <c r="S244" s="399"/>
      <c r="T244" s="399"/>
      <c r="U244" s="223" t="str">
        <f>'01-Mapa de riesgo-UO'!AW245</f>
        <v>ASUMIR</v>
      </c>
      <c r="V244" s="223">
        <f>'01-Mapa de riesgo-UO'!AX245</f>
        <v>0</v>
      </c>
      <c r="W244" s="180">
        <f>IF(U244="COMPARTIR",'01-Mapa de riesgo-UO'!BA245, IF(U244=0, 0,$I$6))</f>
        <v>0</v>
      </c>
      <c r="X244" s="221"/>
      <c r="Y244" s="221"/>
      <c r="Z244" s="221"/>
      <c r="AA244" s="221"/>
      <c r="AB244" s="324" t="s">
        <v>2144</v>
      </c>
    </row>
    <row r="245" spans="1:28" ht="91.5" hidden="1" customHeight="1" x14ac:dyDescent="0.2">
      <c r="A245" s="324"/>
      <c r="B245" s="332"/>
      <c r="C245" s="402"/>
      <c r="D245" s="332"/>
      <c r="E245" s="332"/>
      <c r="F245" s="332"/>
      <c r="G245" s="52">
        <f>'01-Mapa de riesgo-UO'!I246</f>
        <v>0</v>
      </c>
      <c r="H245" s="332"/>
      <c r="I245" s="385"/>
      <c r="J245" s="332"/>
      <c r="K245" s="401"/>
      <c r="L245" s="399"/>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8" t="str">
        <f>'01-Mapa de riesgo-UO'!AL246</f>
        <v>Anual</v>
      </c>
      <c r="Q245" s="218" t="str">
        <f>'01-Mapa de riesgo-UO'!AP246</f>
        <v>Preventivo</v>
      </c>
      <c r="R245" s="385"/>
      <c r="S245" s="399"/>
      <c r="T245" s="399"/>
      <c r="U245" s="223" t="str">
        <f>'01-Mapa de riesgo-UO'!AW246</f>
        <v>ASUMIR</v>
      </c>
      <c r="V245" s="223">
        <f>'01-Mapa de riesgo-UO'!AX246</f>
        <v>0</v>
      </c>
      <c r="W245" s="180">
        <f>IF(U245="COMPARTIR",'01-Mapa de riesgo-UO'!BA246, IF(U245=0, 0,$I$6))</f>
        <v>0</v>
      </c>
      <c r="X245" s="221"/>
      <c r="Y245" s="221"/>
      <c r="Z245" s="221"/>
      <c r="AA245" s="221"/>
      <c r="AB245" s="324"/>
    </row>
    <row r="246" spans="1:28" ht="91.5" hidden="1" customHeight="1" x14ac:dyDescent="0.2">
      <c r="A246" s="324"/>
      <c r="B246" s="332"/>
      <c r="C246" s="402"/>
      <c r="D246" s="332"/>
      <c r="E246" s="332"/>
      <c r="F246" s="332"/>
      <c r="G246" s="52">
        <f>'01-Mapa de riesgo-UO'!I247</f>
        <v>0</v>
      </c>
      <c r="H246" s="332"/>
      <c r="I246" s="385"/>
      <c r="J246" s="332"/>
      <c r="K246" s="401"/>
      <c r="L246" s="399"/>
      <c r="M246" s="204">
        <f>IF('01-Mapa de riesgo-UO'!S247="No existen", "No existe control para el riesgo",'01-Mapa de riesgo-UO'!W247)</f>
        <v>0</v>
      </c>
      <c r="N246" s="204">
        <f>'01-Mapa de riesgo-UO'!AB247</f>
        <v>0</v>
      </c>
      <c r="O246" s="204">
        <f>'01-Mapa de riesgo-UO'!AG247</f>
        <v>0</v>
      </c>
      <c r="P246" s="218">
        <f>'01-Mapa de riesgo-UO'!AL247</f>
        <v>0</v>
      </c>
      <c r="Q246" s="218">
        <f>'01-Mapa de riesgo-UO'!AP247</f>
        <v>0</v>
      </c>
      <c r="R246" s="385"/>
      <c r="S246" s="399"/>
      <c r="T246" s="399"/>
      <c r="U246" s="223" t="str">
        <f>'01-Mapa de riesgo-UO'!AW247</f>
        <v>ASUMIR</v>
      </c>
      <c r="V246" s="223">
        <f>'01-Mapa de riesgo-UO'!AX247</f>
        <v>0</v>
      </c>
      <c r="W246" s="180">
        <f>IF(U246="COMPARTIR",'01-Mapa de riesgo-UO'!BA247, IF(U246=0, 0,$I$6))</f>
        <v>0</v>
      </c>
      <c r="X246" s="221"/>
      <c r="Y246" s="221"/>
      <c r="Z246" s="221"/>
      <c r="AA246" s="221"/>
      <c r="AB246" s="324"/>
    </row>
    <row r="247" spans="1:28" ht="91.5" customHeight="1" x14ac:dyDescent="0.2">
      <c r="A247" s="324">
        <v>80</v>
      </c>
      <c r="B247" s="332" t="str">
        <f>'01-Mapa de riesgo-UO'!D248</f>
        <v>EXTENSIÓN_PROYECCIÓN_SOCIAL</v>
      </c>
      <c r="C247" s="402" t="str">
        <f>+'01-Mapa de riesgo-UO'!F248</f>
        <v>NO</v>
      </c>
      <c r="D247" s="332" t="str">
        <f>'01-Mapa de riesgo-UO'!J248</f>
        <v>Operacional</v>
      </c>
      <c r="E247" s="332" t="str">
        <f>'01-Mapa de riesgo-UO'!K248</f>
        <v>Perdida de la validez de los resultados del laboratorio (6.4.9)</v>
      </c>
      <c r="F247" s="332"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32" t="str">
        <f>'01-Mapa de riesgo-UO'!M248</f>
        <v>Pérdida de  credibilidad en el laboratorio
Pérdida de la confianza en el laboratorio</v>
      </c>
      <c r="I247" s="385" t="str">
        <f>'01-Mapa de riesgo-UO'!AT248</f>
        <v>LEVE</v>
      </c>
      <c r="J247" s="332" t="str">
        <f>'01-Mapa de riesgo-UO'!AU248</f>
        <v>N° de equipos defectuosos detectados en el laboratorio/ Total de equipos*100</v>
      </c>
      <c r="K247" s="401">
        <v>0</v>
      </c>
      <c r="L247" s="399"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8" t="str">
        <f>'01-Mapa de riesgo-UO'!AL248</f>
        <v>Diaria</v>
      </c>
      <c r="Q247" s="218" t="str">
        <f>'01-Mapa de riesgo-UO'!AP248</f>
        <v>Preventivo</v>
      </c>
      <c r="R247" s="385" t="str">
        <f>'01-Mapa de riesgo-UO'!AR248</f>
        <v>ACEPTABLE</v>
      </c>
      <c r="S247" s="399"/>
      <c r="T247" s="399"/>
      <c r="U247" s="223" t="str">
        <f>'01-Mapa de riesgo-UO'!AW248</f>
        <v>ASUMIR</v>
      </c>
      <c r="V247" s="223">
        <f>'01-Mapa de riesgo-UO'!AX248</f>
        <v>0</v>
      </c>
      <c r="W247" s="180">
        <f>IF(U247="COMPARTIR",'01-Mapa de riesgo-UO'!BA248, IF(U247=0, 0,$I$6))</f>
        <v>0</v>
      </c>
      <c r="X247" s="221"/>
      <c r="Y247" s="221"/>
      <c r="Z247" s="221"/>
      <c r="AA247" s="221"/>
      <c r="AB247" s="324" t="s">
        <v>2144</v>
      </c>
    </row>
    <row r="248" spans="1:28" ht="91.5" hidden="1" customHeight="1" x14ac:dyDescent="0.2">
      <c r="A248" s="324"/>
      <c r="B248" s="332"/>
      <c r="C248" s="402"/>
      <c r="D248" s="332"/>
      <c r="E248" s="332"/>
      <c r="F248" s="332"/>
      <c r="G248" s="52" t="str">
        <f>'01-Mapa de riesgo-UO'!I249</f>
        <v xml:space="preserve">Condiciones ambientales inadecuadas que no aseguran la validez de los resultados </v>
      </c>
      <c r="H248" s="332"/>
      <c r="I248" s="385"/>
      <c r="J248" s="332"/>
      <c r="K248" s="401"/>
      <c r="L248" s="399"/>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8" t="str">
        <f>'01-Mapa de riesgo-UO'!AL249</f>
        <v>Diaria</v>
      </c>
      <c r="Q248" s="218" t="str">
        <f>'01-Mapa de riesgo-UO'!AP249</f>
        <v>Preventivo</v>
      </c>
      <c r="R248" s="385"/>
      <c r="S248" s="399"/>
      <c r="T248" s="399"/>
      <c r="U248" s="223" t="str">
        <f>'01-Mapa de riesgo-UO'!AW249</f>
        <v>ASUMIR</v>
      </c>
      <c r="V248" s="223">
        <f>'01-Mapa de riesgo-UO'!AX249</f>
        <v>0</v>
      </c>
      <c r="W248" s="180">
        <f>IF(U248="COMPARTIR",'01-Mapa de riesgo-UO'!BA249, IF(U248=0, 0,$I$6))</f>
        <v>0</v>
      </c>
      <c r="X248" s="221"/>
      <c r="Y248" s="221"/>
      <c r="Z248" s="221"/>
      <c r="AA248" s="221"/>
      <c r="AB248" s="324"/>
    </row>
    <row r="249" spans="1:28" ht="91.5" hidden="1" customHeight="1" x14ac:dyDescent="0.2">
      <c r="A249" s="324"/>
      <c r="B249" s="332"/>
      <c r="C249" s="402"/>
      <c r="D249" s="332"/>
      <c r="E249" s="332"/>
      <c r="F249" s="332"/>
      <c r="G249" s="52">
        <f>'01-Mapa de riesgo-UO'!I250</f>
        <v>0</v>
      </c>
      <c r="H249" s="332"/>
      <c r="I249" s="385"/>
      <c r="J249" s="332"/>
      <c r="K249" s="401"/>
      <c r="L249" s="399"/>
      <c r="M249" s="204">
        <f>IF('01-Mapa de riesgo-UO'!S250="No existen", "No existe control para el riesgo",'01-Mapa de riesgo-UO'!W250)</f>
        <v>0</v>
      </c>
      <c r="N249" s="204">
        <f>'01-Mapa de riesgo-UO'!AB250</f>
        <v>0</v>
      </c>
      <c r="O249" s="204">
        <f>'01-Mapa de riesgo-UO'!AG250</f>
        <v>0</v>
      </c>
      <c r="P249" s="218">
        <f>'01-Mapa de riesgo-UO'!AL250</f>
        <v>0</v>
      </c>
      <c r="Q249" s="218">
        <f>'01-Mapa de riesgo-UO'!AP250</f>
        <v>0</v>
      </c>
      <c r="R249" s="385"/>
      <c r="S249" s="399"/>
      <c r="T249" s="399"/>
      <c r="U249" s="223" t="str">
        <f>'01-Mapa de riesgo-UO'!AW250</f>
        <v>ASUMIR</v>
      </c>
      <c r="V249" s="223">
        <f>'01-Mapa de riesgo-UO'!AX250</f>
        <v>0</v>
      </c>
      <c r="W249" s="180">
        <f>IF(U249="COMPARTIR",'01-Mapa de riesgo-UO'!BA250, IF(U249=0, 0,$I$6))</f>
        <v>0</v>
      </c>
      <c r="X249" s="221"/>
      <c r="Y249" s="221"/>
      <c r="Z249" s="221"/>
      <c r="AA249" s="221"/>
      <c r="AB249" s="324"/>
    </row>
    <row r="250" spans="1:28" ht="91.5" customHeight="1" x14ac:dyDescent="0.2">
      <c r="A250" s="324">
        <v>81</v>
      </c>
      <c r="B250" s="332" t="str">
        <f>'01-Mapa de riesgo-UO'!D251</f>
        <v>EXTENSIÓN_PROYECCIÓN_SOCIAL</v>
      </c>
      <c r="C250" s="402" t="str">
        <f>+'01-Mapa de riesgo-UO'!F251</f>
        <v>NO</v>
      </c>
      <c r="D250" s="332" t="str">
        <f>'01-Mapa de riesgo-UO'!J251</f>
        <v>Imagen</v>
      </c>
      <c r="E250" s="332" t="str">
        <f>'01-Mapa de riesgo-UO'!K251</f>
        <v>Reportar un resultado errado</v>
      </c>
      <c r="F250" s="332"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32" t="str">
        <f>'01-Mapa de riesgo-UO'!M251</f>
        <v xml:space="preserve">Proceso legal y disciplinario
Pérdida de  credibilidad en el laboratorio
Pérdida de la confianza en el laboratorio
</v>
      </c>
      <c r="I250" s="385" t="str">
        <f>'01-Mapa de riesgo-UO'!AT251</f>
        <v>LEVE</v>
      </c>
      <c r="J250" s="332" t="str">
        <f>'01-Mapa de riesgo-UO'!AU251</f>
        <v>N° de  informes con regla decisión equivocada/ N° de informes totales*100</v>
      </c>
      <c r="K250" s="401">
        <v>0</v>
      </c>
      <c r="L250" s="399"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8" t="str">
        <f>'01-Mapa de riesgo-UO'!AL251</f>
        <v>Diaria</v>
      </c>
      <c r="Q250" s="218" t="str">
        <f>'01-Mapa de riesgo-UO'!AP251</f>
        <v>Preventivo</v>
      </c>
      <c r="R250" s="385" t="str">
        <f>'01-Mapa de riesgo-UO'!AR251</f>
        <v>ACEPTABLE</v>
      </c>
      <c r="S250" s="399"/>
      <c r="T250" s="399"/>
      <c r="U250" s="223" t="str">
        <f>'01-Mapa de riesgo-UO'!AW251</f>
        <v>ASUMIR</v>
      </c>
      <c r="V250" s="223">
        <f>'01-Mapa de riesgo-UO'!AX251</f>
        <v>0</v>
      </c>
      <c r="W250" s="180">
        <f>IF(U250="COMPARTIR",'01-Mapa de riesgo-UO'!BA251, IF(U250=0, 0,$I$6))</f>
        <v>0</v>
      </c>
      <c r="X250" s="221"/>
      <c r="Y250" s="221"/>
      <c r="Z250" s="221"/>
      <c r="AA250" s="221"/>
      <c r="AB250" s="324" t="s">
        <v>2144</v>
      </c>
    </row>
    <row r="251" spans="1:28" ht="91.5" hidden="1" customHeight="1" x14ac:dyDescent="0.2">
      <c r="A251" s="324"/>
      <c r="B251" s="332"/>
      <c r="C251" s="402"/>
      <c r="D251" s="332"/>
      <c r="E251" s="332"/>
      <c r="F251" s="332"/>
      <c r="G251" s="52" t="str">
        <f>'01-Mapa de riesgo-UO'!I252</f>
        <v xml:space="preserve">Cadena de custodia inadecuada </v>
      </c>
      <c r="H251" s="332"/>
      <c r="I251" s="385"/>
      <c r="J251" s="332"/>
      <c r="K251" s="401"/>
      <c r="L251" s="399"/>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8" t="str">
        <f>'01-Mapa de riesgo-UO'!AL252</f>
        <v>Diaria</v>
      </c>
      <c r="Q251" s="218" t="str">
        <f>'01-Mapa de riesgo-UO'!AP252</f>
        <v>Preventivo</v>
      </c>
      <c r="R251" s="385"/>
      <c r="S251" s="399"/>
      <c r="T251" s="399"/>
      <c r="U251" s="223" t="str">
        <f>'01-Mapa de riesgo-UO'!AW252</f>
        <v>ASUMIR</v>
      </c>
      <c r="V251" s="223">
        <f>'01-Mapa de riesgo-UO'!AX252</f>
        <v>0</v>
      </c>
      <c r="W251" s="180">
        <f>IF(U251="COMPARTIR",'01-Mapa de riesgo-UO'!BA252, IF(U251=0, 0,$I$6))</f>
        <v>0</v>
      </c>
      <c r="X251" s="221"/>
      <c r="Y251" s="221"/>
      <c r="Z251" s="221"/>
      <c r="AA251" s="221"/>
      <c r="AB251" s="324"/>
    </row>
    <row r="252" spans="1:28" ht="91.5" hidden="1" customHeight="1" x14ac:dyDescent="0.2">
      <c r="A252" s="324"/>
      <c r="B252" s="332"/>
      <c r="C252" s="402"/>
      <c r="D252" s="332"/>
      <c r="E252" s="332"/>
      <c r="F252" s="332"/>
      <c r="G252" s="52">
        <f>'01-Mapa de riesgo-UO'!I253</f>
        <v>0</v>
      </c>
      <c r="H252" s="332"/>
      <c r="I252" s="385"/>
      <c r="J252" s="332"/>
      <c r="K252" s="401"/>
      <c r="L252" s="399"/>
      <c r="M252" s="204">
        <f>IF('01-Mapa de riesgo-UO'!S253="No existen", "No existe control para el riesgo",'01-Mapa de riesgo-UO'!W253)</f>
        <v>0</v>
      </c>
      <c r="N252" s="204">
        <f>'01-Mapa de riesgo-UO'!AB253</f>
        <v>0</v>
      </c>
      <c r="O252" s="204">
        <f>'01-Mapa de riesgo-UO'!AG253</f>
        <v>0</v>
      </c>
      <c r="P252" s="218">
        <f>'01-Mapa de riesgo-UO'!AL253</f>
        <v>0</v>
      </c>
      <c r="Q252" s="218">
        <f>'01-Mapa de riesgo-UO'!AP253</f>
        <v>0</v>
      </c>
      <c r="R252" s="385"/>
      <c r="S252" s="399"/>
      <c r="T252" s="399"/>
      <c r="U252" s="223" t="str">
        <f>'01-Mapa de riesgo-UO'!AW253</f>
        <v>ASUMIR</v>
      </c>
      <c r="V252" s="223">
        <f>'01-Mapa de riesgo-UO'!AX253</f>
        <v>0</v>
      </c>
      <c r="W252" s="180">
        <f>IF(U252="COMPARTIR",'01-Mapa de riesgo-UO'!BA253, IF(U252=0, 0,$I$6))</f>
        <v>0</v>
      </c>
      <c r="X252" s="221"/>
      <c r="Y252" s="221"/>
      <c r="Z252" s="221"/>
      <c r="AA252" s="221"/>
      <c r="AB252" s="324"/>
    </row>
    <row r="253" spans="1:28" ht="91.5" customHeight="1" x14ac:dyDescent="0.2">
      <c r="A253" s="324">
        <v>82</v>
      </c>
      <c r="B253" s="332" t="str">
        <f>'01-Mapa de riesgo-UO'!D254</f>
        <v>EXTENSIÓN_PROYECCIÓN_SOCIAL</v>
      </c>
      <c r="C253" s="402" t="str">
        <f>+'01-Mapa de riesgo-UO'!F254</f>
        <v>NO</v>
      </c>
      <c r="D253" s="332" t="str">
        <f>'01-Mapa de riesgo-UO'!J254</f>
        <v>Operacional</v>
      </c>
      <c r="E253" s="332" t="str">
        <f>'01-Mapa de riesgo-UO'!K254</f>
        <v>Utilización de un método de calibración/ensayo inadecuado (7.2)</v>
      </c>
      <c r="F253" s="332" t="str">
        <f>'01-Mapa de riesgo-UO'!L254</f>
        <v>Verificación/validación del método no es adecuado para el laboratorio</v>
      </c>
      <c r="G253" s="52" t="str">
        <f>'01-Mapa de riesgo-UO'!I254</f>
        <v xml:space="preserve">En la verificación/validación del método no se tuvieron en cuenta todos los factores </v>
      </c>
      <c r="H253" s="332" t="str">
        <f>'01-Mapa de riesgo-UO'!M254</f>
        <v>Pérdida de  credibilidad en el laboratorio
Pérdida de la confianza en el laboratorio
Hallazgos de no conformidades en audiorías internas y externas</v>
      </c>
      <c r="I253" s="385" t="str">
        <f>'01-Mapa de riesgo-UO'!AT254</f>
        <v>LEVE</v>
      </c>
      <c r="J253" s="332" t="str">
        <f>'01-Mapa de riesgo-UO'!AU254</f>
        <v>(N° de variables definidas por el laboratorio en la verificación/validación / N° de variables establecidas en el método definido)*100</v>
      </c>
      <c r="K253" s="404">
        <v>1</v>
      </c>
      <c r="L253" s="399"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8" t="str">
        <f>'01-Mapa de riesgo-UO'!AL254</f>
        <v>Diaria</v>
      </c>
      <c r="Q253" s="218" t="str">
        <f>'01-Mapa de riesgo-UO'!AP254</f>
        <v>Preventivo</v>
      </c>
      <c r="R253" s="385" t="str">
        <f>'01-Mapa de riesgo-UO'!AR254</f>
        <v>ACEPTABLE</v>
      </c>
      <c r="S253" s="399"/>
      <c r="T253" s="399"/>
      <c r="U253" s="223" t="str">
        <f>'01-Mapa de riesgo-UO'!AW254</f>
        <v>ASUMIR</v>
      </c>
      <c r="V253" s="223">
        <f>'01-Mapa de riesgo-UO'!AX254</f>
        <v>0</v>
      </c>
      <c r="W253" s="180">
        <f>IF(U253="COMPARTIR",'01-Mapa de riesgo-UO'!BA254, IF(U253=0, 0,$I$6))</f>
        <v>0</v>
      </c>
      <c r="X253" s="221"/>
      <c r="Y253" s="221"/>
      <c r="Z253" s="221"/>
      <c r="AA253" s="221"/>
      <c r="AB253" s="324" t="s">
        <v>2144</v>
      </c>
    </row>
    <row r="254" spans="1:28" ht="91.5" hidden="1" customHeight="1" x14ac:dyDescent="0.2">
      <c r="A254" s="324"/>
      <c r="B254" s="332"/>
      <c r="C254" s="402"/>
      <c r="D254" s="332"/>
      <c r="E254" s="332"/>
      <c r="F254" s="332"/>
      <c r="G254" s="52">
        <f>'01-Mapa de riesgo-UO'!I255</f>
        <v>0</v>
      </c>
      <c r="H254" s="332"/>
      <c r="I254" s="385"/>
      <c r="J254" s="332"/>
      <c r="K254" s="401"/>
      <c r="L254" s="399"/>
      <c r="M254" s="204">
        <f>IF('01-Mapa de riesgo-UO'!S255="No existen", "No existe control para el riesgo",'01-Mapa de riesgo-UO'!W255)</f>
        <v>0</v>
      </c>
      <c r="N254" s="204">
        <f>'01-Mapa de riesgo-UO'!AB255</f>
        <v>0</v>
      </c>
      <c r="O254" s="204">
        <f>'01-Mapa de riesgo-UO'!AG255</f>
        <v>0</v>
      </c>
      <c r="P254" s="218">
        <f>'01-Mapa de riesgo-UO'!AL255</f>
        <v>0</v>
      </c>
      <c r="Q254" s="218">
        <f>'01-Mapa de riesgo-UO'!AP255</f>
        <v>0</v>
      </c>
      <c r="R254" s="385"/>
      <c r="S254" s="399"/>
      <c r="T254" s="399"/>
      <c r="U254" s="223" t="str">
        <f>'01-Mapa de riesgo-UO'!AW255</f>
        <v>ASUMIR</v>
      </c>
      <c r="V254" s="223">
        <f>'01-Mapa de riesgo-UO'!AX255</f>
        <v>0</v>
      </c>
      <c r="W254" s="180">
        <f>IF(U254="COMPARTIR",'01-Mapa de riesgo-UO'!BA255, IF(U254=0, 0,$I$6))</f>
        <v>0</v>
      </c>
      <c r="X254" s="221"/>
      <c r="Y254" s="221"/>
      <c r="Z254" s="221"/>
      <c r="AA254" s="221"/>
      <c r="AB254" s="324"/>
    </row>
    <row r="255" spans="1:28" ht="91.5" hidden="1" customHeight="1" x14ac:dyDescent="0.2">
      <c r="A255" s="324"/>
      <c r="B255" s="332"/>
      <c r="C255" s="402"/>
      <c r="D255" s="332"/>
      <c r="E255" s="332"/>
      <c r="F255" s="332"/>
      <c r="G255" s="52">
        <f>'01-Mapa de riesgo-UO'!I256</f>
        <v>0</v>
      </c>
      <c r="H255" s="332"/>
      <c r="I255" s="385"/>
      <c r="J255" s="332"/>
      <c r="K255" s="401"/>
      <c r="L255" s="399"/>
      <c r="M255" s="204">
        <f>IF('01-Mapa de riesgo-UO'!S256="No existen", "No existe control para el riesgo",'01-Mapa de riesgo-UO'!W256)</f>
        <v>0</v>
      </c>
      <c r="N255" s="204">
        <f>'01-Mapa de riesgo-UO'!AB256</f>
        <v>0</v>
      </c>
      <c r="O255" s="204">
        <f>'01-Mapa de riesgo-UO'!AG256</f>
        <v>0</v>
      </c>
      <c r="P255" s="218">
        <f>'01-Mapa de riesgo-UO'!AL256</f>
        <v>0</v>
      </c>
      <c r="Q255" s="218">
        <f>'01-Mapa de riesgo-UO'!AP256</f>
        <v>0</v>
      </c>
      <c r="R255" s="385"/>
      <c r="S255" s="399"/>
      <c r="T255" s="399"/>
      <c r="U255" s="223" t="str">
        <f>'01-Mapa de riesgo-UO'!AW256</f>
        <v>ASUMIR</v>
      </c>
      <c r="V255" s="223">
        <f>'01-Mapa de riesgo-UO'!AX256</f>
        <v>0</v>
      </c>
      <c r="W255" s="180">
        <f>IF(U255="COMPARTIR",'01-Mapa de riesgo-UO'!BA256, IF(U255=0, 0,$I$6))</f>
        <v>0</v>
      </c>
      <c r="X255" s="221"/>
      <c r="Y255" s="221"/>
      <c r="Z255" s="221"/>
      <c r="AA255" s="221"/>
      <c r="AB255" s="324"/>
    </row>
    <row r="256" spans="1:28" ht="91.5" customHeight="1" x14ac:dyDescent="0.2">
      <c r="A256" s="324">
        <v>83</v>
      </c>
      <c r="B256" s="332" t="str">
        <f>'01-Mapa de riesgo-UO'!D257</f>
        <v>EXTENSIÓN_PROYECCIÓN_SOCIAL</v>
      </c>
      <c r="C256" s="402" t="str">
        <f>+'01-Mapa de riesgo-UO'!F257</f>
        <v>NO</v>
      </c>
      <c r="D256" s="332" t="str">
        <f>'01-Mapa de riesgo-UO'!J257</f>
        <v>Operacional</v>
      </c>
      <c r="E256" s="332" t="str">
        <f>'01-Mapa de riesgo-UO'!K257</f>
        <v>Pérdida de la validéz de los resultados (7.6)</v>
      </c>
      <c r="F256" s="332"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32" t="str">
        <f>'01-Mapa de riesgo-UO'!M257</f>
        <v>Pérdida de  credibilidad en el laboratorio
Pérdida de la confianza en el laboratorio
No conformidades en audiorías internas y externas</v>
      </c>
      <c r="I256" s="385" t="str">
        <f>'01-Mapa de riesgo-UO'!AT257</f>
        <v>LEVE</v>
      </c>
      <c r="J256" s="332" t="str">
        <f>'01-Mapa de riesgo-UO'!AU257</f>
        <v>N° de no conformidades por verificación y/o validación de métodos</v>
      </c>
      <c r="K256" s="401">
        <v>0</v>
      </c>
      <c r="L256" s="399"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8" t="str">
        <f>'01-Mapa de riesgo-UO'!AL257</f>
        <v>No definida</v>
      </c>
      <c r="Q256" s="218" t="str">
        <f>'01-Mapa de riesgo-UO'!AP257</f>
        <v>Preventivo</v>
      </c>
      <c r="R256" s="385" t="str">
        <f>'01-Mapa de riesgo-UO'!AR257</f>
        <v>ACEPTABLE</v>
      </c>
      <c r="S256" s="399"/>
      <c r="T256" s="399"/>
      <c r="U256" s="223" t="str">
        <f>'01-Mapa de riesgo-UO'!AW257</f>
        <v>ASUMIR</v>
      </c>
      <c r="V256" s="223">
        <f>'01-Mapa de riesgo-UO'!AX257</f>
        <v>0</v>
      </c>
      <c r="W256" s="180">
        <f>IF(U256="COMPARTIR",'01-Mapa de riesgo-UO'!BA257, IF(U256=0, 0,$I$6))</f>
        <v>0</v>
      </c>
      <c r="X256" s="221"/>
      <c r="Y256" s="221"/>
      <c r="Z256" s="221"/>
      <c r="AA256" s="221"/>
      <c r="AB256" s="324" t="s">
        <v>2144</v>
      </c>
    </row>
    <row r="257" spans="1:28" ht="91.5" hidden="1" customHeight="1" x14ac:dyDescent="0.2">
      <c r="A257" s="324"/>
      <c r="B257" s="332"/>
      <c r="C257" s="402"/>
      <c r="D257" s="332"/>
      <c r="E257" s="332"/>
      <c r="F257" s="332"/>
      <c r="G257" s="52">
        <f>'01-Mapa de riesgo-UO'!I258</f>
        <v>0</v>
      </c>
      <c r="H257" s="332"/>
      <c r="I257" s="385"/>
      <c r="J257" s="332"/>
      <c r="K257" s="401"/>
      <c r="L257" s="399"/>
      <c r="M257" s="204">
        <f>IF('01-Mapa de riesgo-UO'!S258="No existen", "No existe control para el riesgo",'01-Mapa de riesgo-UO'!W258)</f>
        <v>0</v>
      </c>
      <c r="N257" s="204">
        <f>'01-Mapa de riesgo-UO'!AB258</f>
        <v>0</v>
      </c>
      <c r="O257" s="204">
        <f>'01-Mapa de riesgo-UO'!AG258</f>
        <v>0</v>
      </c>
      <c r="P257" s="218">
        <f>'01-Mapa de riesgo-UO'!AL258</f>
        <v>0</v>
      </c>
      <c r="Q257" s="218">
        <f>'01-Mapa de riesgo-UO'!AP258</f>
        <v>0</v>
      </c>
      <c r="R257" s="385"/>
      <c r="S257" s="399"/>
      <c r="T257" s="399"/>
      <c r="U257" s="223" t="str">
        <f>'01-Mapa de riesgo-UO'!AW258</f>
        <v>ASUMIR</v>
      </c>
      <c r="V257" s="223">
        <f>'01-Mapa de riesgo-UO'!AX258</f>
        <v>0</v>
      </c>
      <c r="W257" s="180">
        <f>IF(U257="COMPARTIR",'01-Mapa de riesgo-UO'!BA258, IF(U257=0, 0,$I$6))</f>
        <v>0</v>
      </c>
      <c r="X257" s="221"/>
      <c r="Y257" s="221"/>
      <c r="Z257" s="221"/>
      <c r="AA257" s="221"/>
      <c r="AB257" s="324"/>
    </row>
    <row r="258" spans="1:28" ht="91.5" hidden="1" customHeight="1" x14ac:dyDescent="0.2">
      <c r="A258" s="324"/>
      <c r="B258" s="332"/>
      <c r="C258" s="402"/>
      <c r="D258" s="332"/>
      <c r="E258" s="332"/>
      <c r="F258" s="332"/>
      <c r="G258" s="52">
        <f>'01-Mapa de riesgo-UO'!I259</f>
        <v>0</v>
      </c>
      <c r="H258" s="332"/>
      <c r="I258" s="385"/>
      <c r="J258" s="332"/>
      <c r="K258" s="401"/>
      <c r="L258" s="399"/>
      <c r="M258" s="204">
        <f>IF('01-Mapa de riesgo-UO'!S259="No existen", "No existe control para el riesgo",'01-Mapa de riesgo-UO'!W259)</f>
        <v>0</v>
      </c>
      <c r="N258" s="204">
        <f>'01-Mapa de riesgo-UO'!AB259</f>
        <v>0</v>
      </c>
      <c r="O258" s="204">
        <f>'01-Mapa de riesgo-UO'!AG259</f>
        <v>0</v>
      </c>
      <c r="P258" s="218">
        <f>'01-Mapa de riesgo-UO'!AL259</f>
        <v>0</v>
      </c>
      <c r="Q258" s="218">
        <f>'01-Mapa de riesgo-UO'!AP259</f>
        <v>0</v>
      </c>
      <c r="R258" s="385"/>
      <c r="S258" s="399"/>
      <c r="T258" s="399"/>
      <c r="U258" s="223" t="str">
        <f>'01-Mapa de riesgo-UO'!AW259</f>
        <v>ASUMIR</v>
      </c>
      <c r="V258" s="223">
        <f>'01-Mapa de riesgo-UO'!AX259</f>
        <v>0</v>
      </c>
      <c r="W258" s="180">
        <f>IF(U258="COMPARTIR",'01-Mapa de riesgo-UO'!BA259, IF(U258=0, 0,$I$6))</f>
        <v>0</v>
      </c>
      <c r="X258" s="221"/>
      <c r="Y258" s="221"/>
      <c r="Z258" s="221"/>
      <c r="AA258" s="221"/>
      <c r="AB258" s="324"/>
    </row>
    <row r="259" spans="1:28" ht="91.5" customHeight="1" x14ac:dyDescent="0.2">
      <c r="A259" s="324">
        <v>84</v>
      </c>
      <c r="B259" s="332" t="str">
        <f>'01-Mapa de riesgo-UO'!D260</f>
        <v>EXTENSIÓN_PROYECCIÓN_SOCIAL</v>
      </c>
      <c r="C259" s="402" t="str">
        <f>+'01-Mapa de riesgo-UO'!F260</f>
        <v>NO</v>
      </c>
      <c r="D259" s="332" t="str">
        <f>'01-Mapa de riesgo-UO'!J260</f>
        <v>Cumplimiento</v>
      </c>
      <c r="E259" s="332" t="str">
        <f>'01-Mapa de riesgo-UO'!K260</f>
        <v>Reducción del alcance de la acreditación, por ensayos de aptitud insatisfactorios (7.7)</v>
      </c>
      <c r="F259" s="332"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32" t="str">
        <f>'01-Mapa de riesgo-UO'!M260</f>
        <v>Pérdida de  credibilidad en el laboratorio
Cierre del laboratorio</v>
      </c>
      <c r="I259" s="385" t="str">
        <f>'01-Mapa de riesgo-UO'!AT260</f>
        <v>LEVE</v>
      </c>
      <c r="J259" s="332" t="str">
        <f>'01-Mapa de riesgo-UO'!AU260</f>
        <v>(Número de marcadores con resultados satisfactorios/Número total de marcadores por ejercicio)*100%</v>
      </c>
      <c r="K259" s="404">
        <v>1</v>
      </c>
      <c r="L259" s="399"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8" t="str">
        <f>'01-Mapa de riesgo-UO'!AL260</f>
        <v>Anual</v>
      </c>
      <c r="Q259" s="218" t="str">
        <f>'01-Mapa de riesgo-UO'!AP260</f>
        <v>Preventivo</v>
      </c>
      <c r="R259" s="385" t="str">
        <f>'01-Mapa de riesgo-UO'!AR260</f>
        <v>ACEPTABLE</v>
      </c>
      <c r="S259" s="399"/>
      <c r="T259" s="399"/>
      <c r="U259" s="223" t="str">
        <f>'01-Mapa de riesgo-UO'!AW260</f>
        <v>ASUMIR</v>
      </c>
      <c r="V259" s="223">
        <f>'01-Mapa de riesgo-UO'!AX260</f>
        <v>0</v>
      </c>
      <c r="W259" s="180">
        <f>IF(U259="COMPARTIR",'01-Mapa de riesgo-UO'!BA260, IF(U259=0, 0,$I$6))</f>
        <v>0</v>
      </c>
      <c r="X259" s="221"/>
      <c r="Y259" s="221"/>
      <c r="Z259" s="221"/>
      <c r="AA259" s="221"/>
      <c r="AB259" s="324" t="s">
        <v>2144</v>
      </c>
    </row>
    <row r="260" spans="1:28" ht="91.5" hidden="1" customHeight="1" x14ac:dyDescent="0.2">
      <c r="A260" s="324"/>
      <c r="B260" s="332"/>
      <c r="C260" s="402"/>
      <c r="D260" s="332"/>
      <c r="E260" s="332"/>
      <c r="F260" s="332"/>
      <c r="G260" s="52" t="str">
        <f>'01-Mapa de riesgo-UO'!I261</f>
        <v xml:space="preserve">Utilización de equipos con resultados defectuosos  </v>
      </c>
      <c r="H260" s="332"/>
      <c r="I260" s="385"/>
      <c r="J260" s="332"/>
      <c r="K260" s="401"/>
      <c r="L260" s="399"/>
      <c r="M260" s="204">
        <f>IF('01-Mapa de riesgo-UO'!S261="No existen", "No existe control para el riesgo",'01-Mapa de riesgo-UO'!W261)</f>
        <v>0</v>
      </c>
      <c r="N260" s="204">
        <f>'01-Mapa de riesgo-UO'!AB261</f>
        <v>0</v>
      </c>
      <c r="O260" s="204">
        <f>'01-Mapa de riesgo-UO'!AG261</f>
        <v>0</v>
      </c>
      <c r="P260" s="218">
        <f>'01-Mapa de riesgo-UO'!AL261</f>
        <v>0</v>
      </c>
      <c r="Q260" s="218">
        <f>'01-Mapa de riesgo-UO'!AP261</f>
        <v>0</v>
      </c>
      <c r="R260" s="385"/>
      <c r="S260" s="399"/>
      <c r="T260" s="399"/>
      <c r="U260" s="223" t="str">
        <f>'01-Mapa de riesgo-UO'!AW261</f>
        <v>ASUMIR</v>
      </c>
      <c r="V260" s="223">
        <f>'01-Mapa de riesgo-UO'!AX261</f>
        <v>0</v>
      </c>
      <c r="W260" s="180">
        <f>IF(U260="COMPARTIR",'01-Mapa de riesgo-UO'!BA261, IF(U260=0, 0,$I$6))</f>
        <v>0</v>
      </c>
      <c r="X260" s="221"/>
      <c r="Y260" s="221"/>
      <c r="Z260" s="221"/>
      <c r="AA260" s="221"/>
      <c r="AB260" s="324"/>
    </row>
    <row r="261" spans="1:28" ht="91.5" hidden="1" customHeight="1" x14ac:dyDescent="0.2">
      <c r="A261" s="324"/>
      <c r="B261" s="332"/>
      <c r="C261" s="402"/>
      <c r="D261" s="332"/>
      <c r="E261" s="332"/>
      <c r="F261" s="332"/>
      <c r="G261" s="52">
        <f>'01-Mapa de riesgo-UO'!I262</f>
        <v>0</v>
      </c>
      <c r="H261" s="332"/>
      <c r="I261" s="385"/>
      <c r="J261" s="332"/>
      <c r="K261" s="401"/>
      <c r="L261" s="399"/>
      <c r="M261" s="204">
        <f>IF('01-Mapa de riesgo-UO'!S262="No existen", "No existe control para el riesgo",'01-Mapa de riesgo-UO'!W262)</f>
        <v>0</v>
      </c>
      <c r="N261" s="204">
        <f>'01-Mapa de riesgo-UO'!AB262</f>
        <v>0</v>
      </c>
      <c r="O261" s="204">
        <f>'01-Mapa de riesgo-UO'!AG262</f>
        <v>0</v>
      </c>
      <c r="P261" s="218">
        <f>'01-Mapa de riesgo-UO'!AL262</f>
        <v>0</v>
      </c>
      <c r="Q261" s="218">
        <f>'01-Mapa de riesgo-UO'!AP262</f>
        <v>0</v>
      </c>
      <c r="R261" s="385"/>
      <c r="S261" s="399"/>
      <c r="T261" s="399"/>
      <c r="U261" s="223" t="str">
        <f>'01-Mapa de riesgo-UO'!AW262</f>
        <v>ASUMIR</v>
      </c>
      <c r="V261" s="223">
        <f>'01-Mapa de riesgo-UO'!AX262</f>
        <v>0</v>
      </c>
      <c r="W261" s="180">
        <f>IF(U261="COMPARTIR",'01-Mapa de riesgo-UO'!BA262, IF(U261=0, 0,$I$6))</f>
        <v>0</v>
      </c>
      <c r="X261" s="221"/>
      <c r="Y261" s="221"/>
      <c r="Z261" s="221"/>
      <c r="AA261" s="221"/>
      <c r="AB261" s="324"/>
    </row>
    <row r="262" spans="1:28" ht="91.5" customHeight="1" x14ac:dyDescent="0.2">
      <c r="A262" s="324">
        <v>85</v>
      </c>
      <c r="B262" s="332" t="str">
        <f>'01-Mapa de riesgo-UO'!D263</f>
        <v>EXTENSIÓN_PROYECCIÓN_SOCIAL</v>
      </c>
      <c r="C262" s="402" t="str">
        <f>+'01-Mapa de riesgo-UO'!F263</f>
        <v>NO</v>
      </c>
      <c r="D262" s="332" t="str">
        <f>'01-Mapa de riesgo-UO'!J263</f>
        <v>Imagen</v>
      </c>
      <c r="E262" s="332" t="str">
        <f>'01-Mapa de riesgo-UO'!K263</f>
        <v xml:space="preserve">Informes de resultados con datos personales e información general incompleta o con datos errados </v>
      </c>
      <c r="F262" s="332" t="str">
        <f>'01-Mapa de riesgo-UO'!L263</f>
        <v>Emitir informes de resultados con datos errados</v>
      </c>
      <c r="G262" s="52" t="str">
        <f>'01-Mapa de riesgo-UO'!I263</f>
        <v xml:space="preserve">Suministro de la información errada por parte del cliente </v>
      </c>
      <c r="H262" s="332" t="str">
        <f>'01-Mapa de riesgo-UO'!M263</f>
        <v xml:space="preserve">Pérdida de  credibilidad en el laboratorio
Pérdida de la confianza en el laboratorio
Pérdida o suspensión de la acreditación </v>
      </c>
      <c r="I262" s="385" t="str">
        <f>'01-Mapa de riesgo-UO'!AT263</f>
        <v>MODERADO</v>
      </c>
      <c r="J262" s="332" t="str">
        <f>'01-Mapa de riesgo-UO'!AU263</f>
        <v xml:space="preserve">N° Certificados emitidos con error/ N° Total de certificados expedidos*100 </v>
      </c>
      <c r="K262" s="403">
        <v>3.0000000000000001E-3</v>
      </c>
      <c r="L262" s="399"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8" t="str">
        <f>'01-Mapa de riesgo-UO'!AL263</f>
        <v>Diaria</v>
      </c>
      <c r="Q262" s="218" t="str">
        <f>'01-Mapa de riesgo-UO'!AP263</f>
        <v>Preventivo</v>
      </c>
      <c r="R262" s="385" t="str">
        <f>'01-Mapa de riesgo-UO'!AR263</f>
        <v>ACEPTABLE</v>
      </c>
      <c r="S262" s="399"/>
      <c r="T262" s="399"/>
      <c r="U262" s="223" t="str">
        <f>'01-Mapa de riesgo-UO'!AW263</f>
        <v>TRANSFERIR</v>
      </c>
      <c r="V262" s="22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1"/>
      <c r="Y262" s="221"/>
      <c r="Z262" s="221"/>
      <c r="AA262" s="221"/>
      <c r="AB262" s="324" t="s">
        <v>2144</v>
      </c>
    </row>
    <row r="263" spans="1:28" ht="91.5" hidden="1" customHeight="1" x14ac:dyDescent="0.2">
      <c r="A263" s="324"/>
      <c r="B263" s="332"/>
      <c r="C263" s="402"/>
      <c r="D263" s="332"/>
      <c r="E263" s="332"/>
      <c r="F263" s="332"/>
      <c r="G263" s="52" t="str">
        <f>'01-Mapa de riesgo-UO'!I264</f>
        <v>Excel con función de autocompletar. 
No se realiza revision de la información de los laboratorios clinicos al momento de ingreso</v>
      </c>
      <c r="H263" s="332"/>
      <c r="I263" s="385"/>
      <c r="J263" s="332"/>
      <c r="K263" s="401"/>
      <c r="L263" s="399"/>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8" t="str">
        <f>'01-Mapa de riesgo-UO'!AL264</f>
        <v>Diaria</v>
      </c>
      <c r="Q263" s="218" t="str">
        <f>'01-Mapa de riesgo-UO'!AP264</f>
        <v>Preventivo</v>
      </c>
      <c r="R263" s="385"/>
      <c r="S263" s="399"/>
      <c r="T263" s="399"/>
      <c r="U263" s="223" t="str">
        <f>'01-Mapa de riesgo-UO'!AW264</f>
        <v>REDUCIR</v>
      </c>
      <c r="V263" s="22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1"/>
      <c r="Y263" s="221"/>
      <c r="Z263" s="221"/>
      <c r="AA263" s="221"/>
      <c r="AB263" s="324"/>
    </row>
    <row r="264" spans="1:28" ht="91.5" hidden="1" customHeight="1" x14ac:dyDescent="0.2">
      <c r="A264" s="324"/>
      <c r="B264" s="332"/>
      <c r="C264" s="402"/>
      <c r="D264" s="332"/>
      <c r="E264" s="332"/>
      <c r="F264" s="332"/>
      <c r="G264" s="52" t="str">
        <f>'01-Mapa de riesgo-UO'!I265</f>
        <v xml:space="preserve">Interpretación inadecuada de la norma </v>
      </c>
      <c r="H264" s="332"/>
      <c r="I264" s="385"/>
      <c r="J264" s="332"/>
      <c r="K264" s="401"/>
      <c r="L264" s="399"/>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8" t="str">
        <f>'01-Mapa de riesgo-UO'!AL265</f>
        <v>Diaria</v>
      </c>
      <c r="Q264" s="218" t="str">
        <f>'01-Mapa de riesgo-UO'!AP265</f>
        <v>Preventivo</v>
      </c>
      <c r="R264" s="385"/>
      <c r="S264" s="399"/>
      <c r="T264" s="399"/>
      <c r="U264" s="223" t="str">
        <f>'01-Mapa de riesgo-UO'!AW265</f>
        <v>REDUCIR</v>
      </c>
      <c r="V264" s="223" t="str">
        <f>'01-Mapa de riesgo-UO'!AX265</f>
        <v xml:space="preserve">Realizar   la revisión de las  normas técnicas del laboratorio. 
Socializar la publicación del alcance de la acreditación </v>
      </c>
      <c r="W264" s="180">
        <f>IF(U264="COMPARTIR",'01-Mapa de riesgo-UO'!BA265, IF(U264=0, 0,$I$6))</f>
        <v>0</v>
      </c>
      <c r="X264" s="221"/>
      <c r="Y264" s="221"/>
      <c r="Z264" s="221"/>
      <c r="AA264" s="221"/>
      <c r="AB264" s="324"/>
    </row>
    <row r="265" spans="1:28" ht="91.5" customHeight="1" x14ac:dyDescent="0.2">
      <c r="A265" s="324">
        <v>86</v>
      </c>
      <c r="B265" s="332" t="str">
        <f>'01-Mapa de riesgo-UO'!D266</f>
        <v>EXTENSIÓN_PROYECCIÓN_SOCIAL</v>
      </c>
      <c r="C265" s="402" t="str">
        <f>+'01-Mapa de riesgo-UO'!F266</f>
        <v>NO</v>
      </c>
      <c r="D265" s="332" t="str">
        <f>'01-Mapa de riesgo-UO'!J266</f>
        <v>Corrupción</v>
      </c>
      <c r="E265" s="332" t="str">
        <f>'01-Mapa de riesgo-UO'!K266</f>
        <v>Pérdida de la imparcialidad
(4.1.3)</v>
      </c>
      <c r="F265" s="332"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32" t="str">
        <f>'01-Mapa de riesgo-UO'!M266</f>
        <v>Pérdida de  credibilidad en el laboratorio
Pérdida de la confianza en el funcionario
Iniciación de un proceso disciplinario</v>
      </c>
      <c r="I265" s="385" t="str">
        <f>'01-Mapa de riesgo-UO'!AT266</f>
        <v>LEVE</v>
      </c>
      <c r="J265" s="332" t="str">
        <f>'01-Mapa de riesgo-UO'!AU266</f>
        <v>Número certificados con pérdida de la imparcialidad / Número certificados expedidos por el laboratorio</v>
      </c>
      <c r="K265" s="424">
        <v>0</v>
      </c>
      <c r="L265" s="399"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8" t="str">
        <f>'01-Mapa de riesgo-UO'!AL266</f>
        <v>Anual</v>
      </c>
      <c r="Q265" s="218" t="str">
        <f>'01-Mapa de riesgo-UO'!AP266</f>
        <v>Preventivo</v>
      </c>
      <c r="R265" s="385" t="str">
        <f>'01-Mapa de riesgo-UO'!AR266</f>
        <v>ACEPTABLE</v>
      </c>
      <c r="S265" s="399" t="s">
        <v>2347</v>
      </c>
      <c r="T265" s="399"/>
      <c r="U265" s="223" t="str">
        <f>'01-Mapa de riesgo-UO'!AW266</f>
        <v>ASUMIR</v>
      </c>
      <c r="V265" s="223">
        <f>'01-Mapa de riesgo-UO'!AX266</f>
        <v>0</v>
      </c>
      <c r="W265" s="180">
        <f>IF(U265="COMPARTIR",'01-Mapa de riesgo-UO'!BA266, IF(U265=0, 0,$I$6))</f>
        <v>0</v>
      </c>
      <c r="X265" s="221"/>
      <c r="Y265" s="221"/>
      <c r="Z265" s="221"/>
      <c r="AA265" s="221"/>
      <c r="AB265" s="324" t="s">
        <v>2144</v>
      </c>
    </row>
    <row r="266" spans="1:28" ht="91.5" hidden="1" customHeight="1" x14ac:dyDescent="0.2">
      <c r="A266" s="324"/>
      <c r="B266" s="332"/>
      <c r="C266" s="402"/>
      <c r="D266" s="332"/>
      <c r="E266" s="332"/>
      <c r="F266" s="332"/>
      <c r="G266" s="52" t="str">
        <f>'01-Mapa de riesgo-UO'!I267</f>
        <v>Conflicto de interés, al prestar servicios de calibración entre las dependencias de la Universidad</v>
      </c>
      <c r="H266" s="332"/>
      <c r="I266" s="385"/>
      <c r="J266" s="332"/>
      <c r="K266" s="401"/>
      <c r="L266" s="399"/>
      <c r="M266" s="204">
        <f>IF('01-Mapa de riesgo-UO'!S267="No existen", "No existe control para el riesgo",'01-Mapa de riesgo-UO'!W267)</f>
        <v>0</v>
      </c>
      <c r="N266" s="204">
        <f>'01-Mapa de riesgo-UO'!AB267</f>
        <v>0</v>
      </c>
      <c r="O266" s="204">
        <f>'01-Mapa de riesgo-UO'!AG267</f>
        <v>0</v>
      </c>
      <c r="P266" s="218">
        <f>'01-Mapa de riesgo-UO'!AL267</f>
        <v>0</v>
      </c>
      <c r="Q266" s="218">
        <f>'01-Mapa de riesgo-UO'!AP267</f>
        <v>0</v>
      </c>
      <c r="R266" s="385"/>
      <c r="S266" s="399"/>
      <c r="T266" s="399"/>
      <c r="U266" s="223" t="str">
        <f>'01-Mapa de riesgo-UO'!AW267</f>
        <v>ASUMIR</v>
      </c>
      <c r="V266" s="223">
        <f>'01-Mapa de riesgo-UO'!AX267</f>
        <v>0</v>
      </c>
      <c r="W266" s="180">
        <f>IF(U266="COMPARTIR",'01-Mapa de riesgo-UO'!BA267, IF(U266=0, 0,$I$6))</f>
        <v>0</v>
      </c>
      <c r="X266" s="221"/>
      <c r="Y266" s="221"/>
      <c r="Z266" s="221"/>
      <c r="AA266" s="221"/>
      <c r="AB266" s="324"/>
    </row>
    <row r="267" spans="1:28" ht="91.5" hidden="1" customHeight="1" x14ac:dyDescent="0.2">
      <c r="A267" s="324"/>
      <c r="B267" s="332"/>
      <c r="C267" s="402"/>
      <c r="D267" s="332"/>
      <c r="E267" s="332"/>
      <c r="F267" s="332"/>
      <c r="G267" s="52">
        <f>'01-Mapa de riesgo-UO'!I268</f>
        <v>0</v>
      </c>
      <c r="H267" s="332"/>
      <c r="I267" s="385"/>
      <c r="J267" s="332"/>
      <c r="K267" s="401"/>
      <c r="L267" s="399"/>
      <c r="M267" s="204">
        <f>IF('01-Mapa de riesgo-UO'!S268="No existen", "No existe control para el riesgo",'01-Mapa de riesgo-UO'!W268)</f>
        <v>0</v>
      </c>
      <c r="N267" s="204">
        <f>'01-Mapa de riesgo-UO'!AB268</f>
        <v>0</v>
      </c>
      <c r="O267" s="204">
        <f>'01-Mapa de riesgo-UO'!AG268</f>
        <v>0</v>
      </c>
      <c r="P267" s="218">
        <f>'01-Mapa de riesgo-UO'!AL268</f>
        <v>0</v>
      </c>
      <c r="Q267" s="218">
        <f>'01-Mapa de riesgo-UO'!AP268</f>
        <v>0</v>
      </c>
      <c r="R267" s="385"/>
      <c r="S267" s="399"/>
      <c r="T267" s="399"/>
      <c r="U267" s="223" t="str">
        <f>'01-Mapa de riesgo-UO'!AW268</f>
        <v>ASUMIR</v>
      </c>
      <c r="V267" s="223">
        <f>'01-Mapa de riesgo-UO'!AX268</f>
        <v>0</v>
      </c>
      <c r="W267" s="180">
        <f>IF(U267="COMPARTIR",'01-Mapa de riesgo-UO'!BA268, IF(U267=0, 0,$I$6))</f>
        <v>0</v>
      </c>
      <c r="X267" s="221"/>
      <c r="Y267" s="221"/>
      <c r="Z267" s="221"/>
      <c r="AA267" s="221"/>
      <c r="AB267" s="324"/>
    </row>
    <row r="268" spans="1:28" ht="91.5" customHeight="1" x14ac:dyDescent="0.2">
      <c r="A268" s="324">
        <v>87</v>
      </c>
      <c r="B268" s="332" t="str">
        <f>'01-Mapa de riesgo-UO'!D269</f>
        <v>EXTENSIÓN_PROYECCIÓN_SOCIAL</v>
      </c>
      <c r="C268" s="402" t="str">
        <f>+'01-Mapa de riesgo-UO'!F269</f>
        <v>NO</v>
      </c>
      <c r="D268" s="332" t="str">
        <f>'01-Mapa de riesgo-UO'!J269</f>
        <v>Operacional</v>
      </c>
      <c r="E268" s="332" t="str">
        <f>'01-Mapa de riesgo-UO'!K269</f>
        <v>Pérdida de la validez de los resultados del laboratorio
(6.3)</v>
      </c>
      <c r="F268" s="332" t="str">
        <f>'01-Mapa de riesgo-UO'!L269</f>
        <v>Tener condiciones ambientales inadecuadas puede afectar la validez de los resultados</v>
      </c>
      <c r="G268" s="52" t="str">
        <f>'01-Mapa de riesgo-UO'!I269</f>
        <v>Condiciones ambientales inadecuadas para las calibraciones</v>
      </c>
      <c r="H268" s="332" t="str">
        <f>'01-Mapa de riesgo-UO'!M269</f>
        <v xml:space="preserve">Pérdida de credibilidad en el laboratorio
Pérdida de la confianza en el laboratorio
              </v>
      </c>
      <c r="I268" s="385" t="str">
        <f>'01-Mapa de riesgo-UO'!AT269</f>
        <v>LEVE</v>
      </c>
      <c r="J268" s="332" t="str">
        <f>'01-Mapa de riesgo-UO'!AU269</f>
        <v>Número de veces en que las condiciones ambientales del laboratorio se salieron de los límites establecidos para la calibración / Número de calibraciones realizadas en la vigencia</v>
      </c>
      <c r="K268" s="424">
        <v>0</v>
      </c>
      <c r="L268" s="399"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8" t="str">
        <f>'01-Mapa de riesgo-UO'!AL269</f>
        <v>Diaria</v>
      </c>
      <c r="Q268" s="218" t="str">
        <f>'01-Mapa de riesgo-UO'!AP269</f>
        <v>Preventivo</v>
      </c>
      <c r="R268" s="385" t="str">
        <f>'01-Mapa de riesgo-UO'!AR269</f>
        <v>ACEPTABLE</v>
      </c>
      <c r="S268" s="399" t="s">
        <v>2347</v>
      </c>
      <c r="T268" s="399"/>
      <c r="U268" s="223" t="str">
        <f>'01-Mapa de riesgo-UO'!AW269</f>
        <v>ASUMIR</v>
      </c>
      <c r="V268" s="223">
        <f>'01-Mapa de riesgo-UO'!AX269</f>
        <v>0</v>
      </c>
      <c r="W268" s="180">
        <f>IF(U268="COMPARTIR",'01-Mapa de riesgo-UO'!BA269, IF(U268=0, 0,$I$6))</f>
        <v>0</v>
      </c>
      <c r="X268" s="221"/>
      <c r="Y268" s="221"/>
      <c r="Z268" s="221"/>
      <c r="AA268" s="221"/>
      <c r="AB268" s="324" t="s">
        <v>2144</v>
      </c>
    </row>
    <row r="269" spans="1:28" ht="91.5" hidden="1" customHeight="1" x14ac:dyDescent="0.2">
      <c r="A269" s="324"/>
      <c r="B269" s="332"/>
      <c r="C269" s="402"/>
      <c r="D269" s="332"/>
      <c r="E269" s="332"/>
      <c r="F269" s="332"/>
      <c r="G269" s="52">
        <f>'01-Mapa de riesgo-UO'!I270</f>
        <v>0</v>
      </c>
      <c r="H269" s="332"/>
      <c r="I269" s="385"/>
      <c r="J269" s="332"/>
      <c r="K269" s="401"/>
      <c r="L269" s="399"/>
      <c r="M269" s="204">
        <f>IF('01-Mapa de riesgo-UO'!S270="No existen", "No existe control para el riesgo",'01-Mapa de riesgo-UO'!W270)</f>
        <v>0</v>
      </c>
      <c r="N269" s="204">
        <f>'01-Mapa de riesgo-UO'!AB270</f>
        <v>0</v>
      </c>
      <c r="O269" s="204">
        <f>'01-Mapa de riesgo-UO'!AG270</f>
        <v>0</v>
      </c>
      <c r="P269" s="218">
        <f>'01-Mapa de riesgo-UO'!AL270</f>
        <v>0</v>
      </c>
      <c r="Q269" s="218">
        <f>'01-Mapa de riesgo-UO'!AP270</f>
        <v>0</v>
      </c>
      <c r="R269" s="385"/>
      <c r="S269" s="399"/>
      <c r="T269" s="399"/>
      <c r="U269" s="223" t="str">
        <f>'01-Mapa de riesgo-UO'!AW270</f>
        <v>ASUMIR</v>
      </c>
      <c r="V269" s="223">
        <f>'01-Mapa de riesgo-UO'!AX270</f>
        <v>0</v>
      </c>
      <c r="W269" s="180">
        <f>IF(U269="COMPARTIR",'01-Mapa de riesgo-UO'!BA270, IF(U269=0, 0,$I$6))</f>
        <v>0</v>
      </c>
      <c r="X269" s="221"/>
      <c r="Y269" s="221"/>
      <c r="Z269" s="221"/>
      <c r="AA269" s="221"/>
      <c r="AB269" s="324"/>
    </row>
    <row r="270" spans="1:28" ht="91.5" hidden="1" customHeight="1" x14ac:dyDescent="0.2">
      <c r="A270" s="324"/>
      <c r="B270" s="332"/>
      <c r="C270" s="402"/>
      <c r="D270" s="332"/>
      <c r="E270" s="332"/>
      <c r="F270" s="332"/>
      <c r="G270" s="52">
        <f>'01-Mapa de riesgo-UO'!I271</f>
        <v>0</v>
      </c>
      <c r="H270" s="332"/>
      <c r="I270" s="385"/>
      <c r="J270" s="332"/>
      <c r="K270" s="401"/>
      <c r="L270" s="399"/>
      <c r="M270" s="204">
        <f>IF('01-Mapa de riesgo-UO'!S271="No existen", "No existe control para el riesgo",'01-Mapa de riesgo-UO'!W271)</f>
        <v>0</v>
      </c>
      <c r="N270" s="204">
        <f>'01-Mapa de riesgo-UO'!AB271</f>
        <v>0</v>
      </c>
      <c r="O270" s="204">
        <f>'01-Mapa de riesgo-UO'!AG271</f>
        <v>0</v>
      </c>
      <c r="P270" s="218">
        <f>'01-Mapa de riesgo-UO'!AL271</f>
        <v>0</v>
      </c>
      <c r="Q270" s="218">
        <f>'01-Mapa de riesgo-UO'!AP271</f>
        <v>0</v>
      </c>
      <c r="R270" s="385"/>
      <c r="S270" s="399"/>
      <c r="T270" s="399"/>
      <c r="U270" s="223" t="str">
        <f>'01-Mapa de riesgo-UO'!AW271</f>
        <v>ASUMIR</v>
      </c>
      <c r="V270" s="223">
        <f>'01-Mapa de riesgo-UO'!AX271</f>
        <v>0</v>
      </c>
      <c r="W270" s="180">
        <f>IF(U270="COMPARTIR",'01-Mapa de riesgo-UO'!BA271, IF(U270=0, 0,$I$6))</f>
        <v>0</v>
      </c>
      <c r="X270" s="221"/>
      <c r="Y270" s="221"/>
      <c r="Z270" s="221"/>
      <c r="AA270" s="221"/>
      <c r="AB270" s="324"/>
    </row>
    <row r="271" spans="1:28" ht="91.5" customHeight="1" x14ac:dyDescent="0.2">
      <c r="A271" s="324">
        <v>88</v>
      </c>
      <c r="B271" s="332" t="str">
        <f>'01-Mapa de riesgo-UO'!D272</f>
        <v>EXTENSIÓN_PROYECCIÓN_SOCIAL</v>
      </c>
      <c r="C271" s="402" t="str">
        <f>+'01-Mapa de riesgo-UO'!F272</f>
        <v>NO</v>
      </c>
      <c r="D271" s="332" t="str">
        <f>'01-Mapa de riesgo-UO'!J272</f>
        <v>Operacional</v>
      </c>
      <c r="E271" s="332" t="str">
        <f>'01-Mapa de riesgo-UO'!K272</f>
        <v>Pérdida de la validez de los resultados del laboratorio
(6.4)</v>
      </c>
      <c r="F271" s="332"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32" t="str">
        <f>'01-Mapa de riesgo-UO'!M272</f>
        <v>Pérdida de credibilidad en el laboratorio                                                                                                                                                      Pérdida de la confianza en el laboratorio</v>
      </c>
      <c r="I271" s="385" t="str">
        <f>'01-Mapa de riesgo-UO'!AT272</f>
        <v>LEVE</v>
      </c>
      <c r="J271" s="332" t="str">
        <f>'01-Mapa de riesgo-UO'!AU272</f>
        <v>% de cumplimiento del plan de calibración, verificación y mantenimiento</v>
      </c>
      <c r="K271" s="424">
        <v>1</v>
      </c>
      <c r="L271" s="399"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8" t="str">
        <f>'01-Mapa de riesgo-UO'!AL272</f>
        <v>Anual</v>
      </c>
      <c r="Q271" s="218" t="str">
        <f>'01-Mapa de riesgo-UO'!AP272</f>
        <v>Preventivo</v>
      </c>
      <c r="R271" s="385" t="str">
        <f>'01-Mapa de riesgo-UO'!AR272</f>
        <v>ACEPTABLE</v>
      </c>
      <c r="S271" s="399" t="s">
        <v>2347</v>
      </c>
      <c r="T271" s="399"/>
      <c r="U271" s="223" t="str">
        <f>'01-Mapa de riesgo-UO'!AW272</f>
        <v>ASUMIR</v>
      </c>
      <c r="V271" s="223">
        <f>'01-Mapa de riesgo-UO'!AX272</f>
        <v>0</v>
      </c>
      <c r="W271" s="180">
        <f>IF(U271="COMPARTIR",'01-Mapa de riesgo-UO'!BA272, IF(U271=0, 0,$I$6))</f>
        <v>0</v>
      </c>
      <c r="X271" s="221"/>
      <c r="Y271" s="221"/>
      <c r="Z271" s="221"/>
      <c r="AA271" s="221"/>
      <c r="AB271" s="324" t="s">
        <v>2144</v>
      </c>
    </row>
    <row r="272" spans="1:28" ht="91.5" hidden="1" customHeight="1" x14ac:dyDescent="0.2">
      <c r="A272" s="324"/>
      <c r="B272" s="332"/>
      <c r="C272" s="402"/>
      <c r="D272" s="332"/>
      <c r="E272" s="332"/>
      <c r="F272" s="332"/>
      <c r="G272" s="52">
        <f>'01-Mapa de riesgo-UO'!I273</f>
        <v>0</v>
      </c>
      <c r="H272" s="332"/>
      <c r="I272" s="385"/>
      <c r="J272" s="332"/>
      <c r="K272" s="401"/>
      <c r="L272" s="399"/>
      <c r="M272" s="204">
        <f>IF('01-Mapa de riesgo-UO'!S273="No existen", "No existe control para el riesgo",'01-Mapa de riesgo-UO'!W273)</f>
        <v>0</v>
      </c>
      <c r="N272" s="204">
        <f>'01-Mapa de riesgo-UO'!AB273</f>
        <v>0</v>
      </c>
      <c r="O272" s="204">
        <f>'01-Mapa de riesgo-UO'!AG273</f>
        <v>0</v>
      </c>
      <c r="P272" s="218">
        <f>'01-Mapa de riesgo-UO'!AL273</f>
        <v>0</v>
      </c>
      <c r="Q272" s="218">
        <f>'01-Mapa de riesgo-UO'!AP273</f>
        <v>0</v>
      </c>
      <c r="R272" s="385"/>
      <c r="S272" s="399"/>
      <c r="T272" s="399"/>
      <c r="U272" s="223" t="str">
        <f>'01-Mapa de riesgo-UO'!AW273</f>
        <v>ASUMIR</v>
      </c>
      <c r="V272" s="223">
        <f>'01-Mapa de riesgo-UO'!AX273</f>
        <v>0</v>
      </c>
      <c r="W272" s="180">
        <f>IF(U272="COMPARTIR",'01-Mapa de riesgo-UO'!BA273, IF(U272=0, 0,$I$6))</f>
        <v>0</v>
      </c>
      <c r="X272" s="221"/>
      <c r="Y272" s="221"/>
      <c r="Z272" s="221"/>
      <c r="AA272" s="221"/>
      <c r="AB272" s="324"/>
    </row>
    <row r="273" spans="1:28" ht="91.5" hidden="1" customHeight="1" x14ac:dyDescent="0.2">
      <c r="A273" s="324"/>
      <c r="B273" s="332"/>
      <c r="C273" s="402"/>
      <c r="D273" s="332"/>
      <c r="E273" s="332"/>
      <c r="F273" s="332"/>
      <c r="G273" s="52">
        <f>'01-Mapa de riesgo-UO'!I274</f>
        <v>0</v>
      </c>
      <c r="H273" s="332"/>
      <c r="I273" s="385"/>
      <c r="J273" s="332"/>
      <c r="K273" s="401"/>
      <c r="L273" s="399"/>
      <c r="M273" s="204">
        <f>IF('01-Mapa de riesgo-UO'!S274="No existen", "No existe control para el riesgo",'01-Mapa de riesgo-UO'!W274)</f>
        <v>0</v>
      </c>
      <c r="N273" s="204">
        <f>'01-Mapa de riesgo-UO'!AB274</f>
        <v>0</v>
      </c>
      <c r="O273" s="204">
        <f>'01-Mapa de riesgo-UO'!AG274</f>
        <v>0</v>
      </c>
      <c r="P273" s="218">
        <f>'01-Mapa de riesgo-UO'!AL274</f>
        <v>0</v>
      </c>
      <c r="Q273" s="218">
        <f>'01-Mapa de riesgo-UO'!AP274</f>
        <v>0</v>
      </c>
      <c r="R273" s="385"/>
      <c r="S273" s="399"/>
      <c r="T273" s="399"/>
      <c r="U273" s="223" t="str">
        <f>'01-Mapa de riesgo-UO'!AW274</f>
        <v>ASUMIR</v>
      </c>
      <c r="V273" s="223">
        <f>'01-Mapa de riesgo-UO'!AX274</f>
        <v>0</v>
      </c>
      <c r="W273" s="180">
        <f>IF(U273="COMPARTIR",'01-Mapa de riesgo-UO'!BA274, IF(U273=0, 0,$I$6))</f>
        <v>0</v>
      </c>
      <c r="X273" s="221"/>
      <c r="Y273" s="221"/>
      <c r="Z273" s="221"/>
      <c r="AA273" s="221"/>
      <c r="AB273" s="324"/>
    </row>
    <row r="274" spans="1:28" ht="91.5" customHeight="1" x14ac:dyDescent="0.2">
      <c r="A274" s="324">
        <v>89</v>
      </c>
      <c r="B274" s="332" t="str">
        <f>'01-Mapa de riesgo-UO'!D275</f>
        <v>EXTENSIÓN_PROYECCIÓN_SOCIAL</v>
      </c>
      <c r="C274" s="402" t="str">
        <f>+'01-Mapa de riesgo-UO'!F275</f>
        <v>NO</v>
      </c>
      <c r="D274" s="332" t="str">
        <f>'01-Mapa de riesgo-UO'!J275</f>
        <v>Operacional</v>
      </c>
      <c r="E274" s="332" t="str">
        <f>'01-Mapa de riesgo-UO'!K275</f>
        <v>Pérdida de la validez de los resultados del laboratorio
(6.4.9)</v>
      </c>
      <c r="F274" s="332"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32" t="str">
        <f>'01-Mapa de riesgo-UO'!M275</f>
        <v>Pérdida de  credibilidad en el laboratorio
Pérdida de la confianza en el laboratorio</v>
      </c>
      <c r="I274" s="385" t="str">
        <f>'01-Mapa de riesgo-UO'!AT275</f>
        <v>LEVE</v>
      </c>
      <c r="J274" s="332" t="str">
        <f>'01-Mapa de riesgo-UO'!AU275</f>
        <v>Número de equipos defectuosos detectados en el laboratorio / Total de equipos</v>
      </c>
      <c r="K274" s="424">
        <v>0</v>
      </c>
      <c r="L274" s="399"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8" t="str">
        <f>'01-Mapa de riesgo-UO'!AL275</f>
        <v>Trimestral</v>
      </c>
      <c r="Q274" s="218" t="str">
        <f>'01-Mapa de riesgo-UO'!AP275</f>
        <v>Preventivo</v>
      </c>
      <c r="R274" s="385" t="str">
        <f>'01-Mapa de riesgo-UO'!AR275</f>
        <v>ACEPTABLE</v>
      </c>
      <c r="S274" s="399" t="s">
        <v>2347</v>
      </c>
      <c r="T274" s="399"/>
      <c r="U274" s="223" t="str">
        <f>'01-Mapa de riesgo-UO'!AW275</f>
        <v>ASUMIR</v>
      </c>
      <c r="V274" s="22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1" t="s">
        <v>558</v>
      </c>
      <c r="Y274" s="221" t="s">
        <v>2349</v>
      </c>
      <c r="Z274" s="221" t="s">
        <v>561</v>
      </c>
      <c r="AA274" s="221"/>
      <c r="AB274" s="324" t="s">
        <v>2144</v>
      </c>
    </row>
    <row r="275" spans="1:28" ht="91.5" hidden="1" customHeight="1" x14ac:dyDescent="0.2">
      <c r="A275" s="324"/>
      <c r="B275" s="332"/>
      <c r="C275" s="402"/>
      <c r="D275" s="332"/>
      <c r="E275" s="332"/>
      <c r="F275" s="332"/>
      <c r="G275" s="52">
        <f>'01-Mapa de riesgo-UO'!I276</f>
        <v>0</v>
      </c>
      <c r="H275" s="332"/>
      <c r="I275" s="385"/>
      <c r="J275" s="332"/>
      <c r="K275" s="401"/>
      <c r="L275" s="399"/>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8" t="str">
        <f>'01-Mapa de riesgo-UO'!AL276</f>
        <v>No definida</v>
      </c>
      <c r="Q275" s="218" t="str">
        <f>'01-Mapa de riesgo-UO'!AP276</f>
        <v>Preventivo</v>
      </c>
      <c r="R275" s="385"/>
      <c r="S275" s="399" t="s">
        <v>2347</v>
      </c>
      <c r="T275" s="399"/>
      <c r="U275" s="223">
        <f>'01-Mapa de riesgo-UO'!AW276</f>
        <v>0</v>
      </c>
      <c r="V275" s="223">
        <f>'01-Mapa de riesgo-UO'!AX276</f>
        <v>0</v>
      </c>
      <c r="W275" s="180">
        <f>IF(U275="COMPARTIR",'01-Mapa de riesgo-UO'!BA276, IF(U275=0, 0,$I$6))</f>
        <v>0</v>
      </c>
      <c r="X275" s="221"/>
      <c r="Y275" s="221"/>
      <c r="Z275" s="221"/>
      <c r="AA275" s="221"/>
      <c r="AB275" s="324"/>
    </row>
    <row r="276" spans="1:28" ht="91.5" hidden="1" customHeight="1" x14ac:dyDescent="0.2">
      <c r="A276" s="324"/>
      <c r="B276" s="332"/>
      <c r="C276" s="402"/>
      <c r="D276" s="332"/>
      <c r="E276" s="332"/>
      <c r="F276" s="332"/>
      <c r="G276" s="52">
        <f>'01-Mapa de riesgo-UO'!I277</f>
        <v>0</v>
      </c>
      <c r="H276" s="332"/>
      <c r="I276" s="385"/>
      <c r="J276" s="332"/>
      <c r="K276" s="401"/>
      <c r="L276" s="399"/>
      <c r="M276" s="204">
        <f>IF('01-Mapa de riesgo-UO'!S277="No existen", "No existe control para el riesgo",'01-Mapa de riesgo-UO'!W277)</f>
        <v>0</v>
      </c>
      <c r="N276" s="204">
        <f>'01-Mapa de riesgo-UO'!AB277</f>
        <v>0</v>
      </c>
      <c r="O276" s="204">
        <f>'01-Mapa de riesgo-UO'!AG277</f>
        <v>0</v>
      </c>
      <c r="P276" s="218">
        <f>'01-Mapa de riesgo-UO'!AL277</f>
        <v>0</v>
      </c>
      <c r="Q276" s="218">
        <f>'01-Mapa de riesgo-UO'!AP277</f>
        <v>0</v>
      </c>
      <c r="R276" s="385"/>
      <c r="S276" s="399"/>
      <c r="T276" s="399"/>
      <c r="U276" s="223">
        <f>'01-Mapa de riesgo-UO'!AW277</f>
        <v>0</v>
      </c>
      <c r="V276" s="223">
        <f>'01-Mapa de riesgo-UO'!AX277</f>
        <v>0</v>
      </c>
      <c r="W276" s="180">
        <f>IF(U276="COMPARTIR",'01-Mapa de riesgo-UO'!BA277, IF(U276=0, 0,$I$6))</f>
        <v>0</v>
      </c>
      <c r="X276" s="221"/>
      <c r="Y276" s="221"/>
      <c r="Z276" s="221"/>
      <c r="AA276" s="221"/>
      <c r="AB276" s="324"/>
    </row>
    <row r="277" spans="1:28" ht="91.5" customHeight="1" x14ac:dyDescent="0.2">
      <c r="A277" s="324">
        <v>90</v>
      </c>
      <c r="B277" s="332" t="str">
        <f>'01-Mapa de riesgo-UO'!D278</f>
        <v>EXTENSIÓN_PROYECCIÓN_SOCIAL</v>
      </c>
      <c r="C277" s="402" t="str">
        <f>+'01-Mapa de riesgo-UO'!F278</f>
        <v>NO</v>
      </c>
      <c r="D277" s="332" t="str">
        <f>'01-Mapa de riesgo-UO'!J278</f>
        <v>Operacional</v>
      </c>
      <c r="E277" s="332" t="str">
        <f>'01-Mapa de riesgo-UO'!K278</f>
        <v>Emisión de una Declaración de Conformidad Errada
(7.8.6)</v>
      </c>
      <c r="F277" s="332"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32" t="str">
        <f>'01-Mapa de riesgo-UO'!M278</f>
        <v>Pérdida de  credibilidad en el laboratorio
Pérdida de la confianza en el laboratorio</v>
      </c>
      <c r="I277" s="385" t="str">
        <f>'01-Mapa de riesgo-UO'!AT278</f>
        <v>MODERADO</v>
      </c>
      <c r="J277" s="332" t="str">
        <f>'01-Mapa de riesgo-UO'!AU278</f>
        <v>Número de certificados con declaración de conformidad equivocada / Número de certificados con declaración de conformidad</v>
      </c>
      <c r="K277" s="424">
        <v>0</v>
      </c>
      <c r="L277" s="399"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8" t="str">
        <f>'01-Mapa de riesgo-UO'!AL278</f>
        <v>No definida</v>
      </c>
      <c r="Q277" s="218" t="str">
        <f>'01-Mapa de riesgo-UO'!AP278</f>
        <v>Preventivo</v>
      </c>
      <c r="R277" s="385" t="str">
        <f>'01-Mapa de riesgo-UO'!AR278</f>
        <v>ACEPTABLE</v>
      </c>
      <c r="S277" s="399" t="s">
        <v>2347</v>
      </c>
      <c r="T277" s="399"/>
      <c r="U277" s="223" t="str">
        <f>'01-Mapa de riesgo-UO'!AW278</f>
        <v>REDUCIR</v>
      </c>
      <c r="V277" s="223" t="str">
        <f>'01-Mapa de riesgo-UO'!AX278</f>
        <v>Realizar el seguimiento de las normas técnicas utilizadas por el laboratorio para los métodos de calibración</v>
      </c>
      <c r="W277" s="180">
        <f>IF(U277="COMPARTIR",'01-Mapa de riesgo-UO'!BA278, IF(U277=0, 0,$I$6))</f>
        <v>0</v>
      </c>
      <c r="X277" s="221" t="s">
        <v>558</v>
      </c>
      <c r="Y277" s="221" t="s">
        <v>2350</v>
      </c>
      <c r="Z277" s="221" t="s">
        <v>561</v>
      </c>
      <c r="AA277" s="221"/>
      <c r="AB277" s="324" t="s">
        <v>2144</v>
      </c>
    </row>
    <row r="278" spans="1:28" ht="91.5" hidden="1" customHeight="1" x14ac:dyDescent="0.2">
      <c r="A278" s="324"/>
      <c r="B278" s="332"/>
      <c r="C278" s="402"/>
      <c r="D278" s="332"/>
      <c r="E278" s="332"/>
      <c r="F278" s="332"/>
      <c r="G278" s="52">
        <f>'01-Mapa de riesgo-UO'!I279</f>
        <v>0</v>
      </c>
      <c r="H278" s="332"/>
      <c r="I278" s="385"/>
      <c r="J278" s="332"/>
      <c r="K278" s="401"/>
      <c r="L278" s="399"/>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8" t="str">
        <f>'01-Mapa de riesgo-UO'!AL279</f>
        <v>No definida</v>
      </c>
      <c r="Q278" s="218" t="str">
        <f>'01-Mapa de riesgo-UO'!AP279</f>
        <v>Preventivo</v>
      </c>
      <c r="R278" s="385"/>
      <c r="S278" s="399" t="s">
        <v>2347</v>
      </c>
      <c r="T278" s="399"/>
      <c r="U278" s="223">
        <f>'01-Mapa de riesgo-UO'!AW279</f>
        <v>0</v>
      </c>
      <c r="V278" s="223">
        <f>'01-Mapa de riesgo-UO'!AX279</f>
        <v>0</v>
      </c>
      <c r="W278" s="180">
        <f>IF(U278="COMPARTIR",'01-Mapa de riesgo-UO'!BA279, IF(U278=0, 0,$I$6))</f>
        <v>0</v>
      </c>
      <c r="X278" s="221"/>
      <c r="Y278" s="221"/>
      <c r="Z278" s="221"/>
      <c r="AA278" s="221"/>
      <c r="AB278" s="324"/>
    </row>
    <row r="279" spans="1:28" ht="91.5" hidden="1" customHeight="1" x14ac:dyDescent="0.2">
      <c r="A279" s="324"/>
      <c r="B279" s="332"/>
      <c r="C279" s="402"/>
      <c r="D279" s="332"/>
      <c r="E279" s="332"/>
      <c r="F279" s="332"/>
      <c r="G279" s="52">
        <f>'01-Mapa de riesgo-UO'!I280</f>
        <v>0</v>
      </c>
      <c r="H279" s="332"/>
      <c r="I279" s="385"/>
      <c r="J279" s="332"/>
      <c r="K279" s="401"/>
      <c r="L279" s="399"/>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8" t="str">
        <f>'01-Mapa de riesgo-UO'!AL280</f>
        <v>No definida</v>
      </c>
      <c r="Q279" s="218" t="str">
        <f>'01-Mapa de riesgo-UO'!AP280</f>
        <v>Preventivo</v>
      </c>
      <c r="R279" s="385"/>
      <c r="S279" s="399" t="s">
        <v>2347</v>
      </c>
      <c r="T279" s="399"/>
      <c r="U279" s="223">
        <f>'01-Mapa de riesgo-UO'!AW280</f>
        <v>0</v>
      </c>
      <c r="V279" s="223">
        <f>'01-Mapa de riesgo-UO'!AX280</f>
        <v>0</v>
      </c>
      <c r="W279" s="180">
        <f>IF(U279="COMPARTIR",'01-Mapa de riesgo-UO'!BA280, IF(U279=0, 0,$I$6))</f>
        <v>0</v>
      </c>
      <c r="X279" s="221"/>
      <c r="Y279" s="221"/>
      <c r="Z279" s="221"/>
      <c r="AA279" s="221"/>
      <c r="AB279" s="324"/>
    </row>
    <row r="280" spans="1:28" ht="91.5" customHeight="1" x14ac:dyDescent="0.2">
      <c r="A280" s="324">
        <v>91</v>
      </c>
      <c r="B280" s="332" t="str">
        <f>'01-Mapa de riesgo-UO'!D281</f>
        <v>EXTENSIÓN_PROYECCIÓN_SOCIAL</v>
      </c>
      <c r="C280" s="402" t="str">
        <f>+'01-Mapa de riesgo-UO'!F281</f>
        <v>NO</v>
      </c>
      <c r="D280" s="332" t="str">
        <f>'01-Mapa de riesgo-UO'!J281</f>
        <v>Operacional</v>
      </c>
      <c r="E280" s="332" t="str">
        <f>'01-Mapa de riesgo-UO'!K281</f>
        <v>Aplicación de un método de calibración inadecuado
(7.2)</v>
      </c>
      <c r="F280" s="332" t="str">
        <f>'01-Mapa de riesgo-UO'!L281</f>
        <v>Verificación del método es inapropiada para el laboratorio</v>
      </c>
      <c r="G280" s="52" t="str">
        <f>'01-Mapa de riesgo-UO'!I281</f>
        <v>En la verificación / validación del método no se tuvieron en cuenta todos los factores</v>
      </c>
      <c r="H280" s="332" t="str">
        <f>'01-Mapa de riesgo-UO'!M281</f>
        <v>Pérdida de  credibilidad en el laboratorio
Pérdida de la confianza en el laboratorio
No conformidades en auditorías internas y externas</v>
      </c>
      <c r="I280" s="385" t="str">
        <f>'01-Mapa de riesgo-UO'!AT281</f>
        <v>MODERADO</v>
      </c>
      <c r="J280" s="332" t="str">
        <f>'01-Mapa de riesgo-UO'!AU281</f>
        <v>Número de magnitudes definidas por el laboratorio en la verificación / Número de magnitudes establecidas en el documento normativo</v>
      </c>
      <c r="K280" s="401">
        <v>1</v>
      </c>
      <c r="L280" s="399"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8" t="str">
        <f>'01-Mapa de riesgo-UO'!AL281</f>
        <v>No definida</v>
      </c>
      <c r="Q280" s="218" t="str">
        <f>'01-Mapa de riesgo-UO'!AP281</f>
        <v>Preventivo</v>
      </c>
      <c r="R280" s="385" t="str">
        <f>'01-Mapa de riesgo-UO'!AR281</f>
        <v>ACEPTABLE</v>
      </c>
      <c r="S280" s="399" t="s">
        <v>2347</v>
      </c>
      <c r="T280" s="399"/>
      <c r="U280" s="223" t="str">
        <f>'01-Mapa de riesgo-UO'!AW281</f>
        <v>REDUCIR</v>
      </c>
      <c r="V280" s="223" t="str">
        <f>'01-Mapa de riesgo-UO'!AX281</f>
        <v>Realizar el seguimiento de las normas técnicas utilizadas por el laboratorio para los métodos de calibración</v>
      </c>
      <c r="W280" s="180">
        <f>IF(U280="COMPARTIR",'01-Mapa de riesgo-UO'!BA281, IF(U280=0, 0,$I$6))</f>
        <v>0</v>
      </c>
      <c r="X280" s="221" t="s">
        <v>558</v>
      </c>
      <c r="Y280" s="221" t="s">
        <v>2350</v>
      </c>
      <c r="Z280" s="221" t="s">
        <v>561</v>
      </c>
      <c r="AA280" s="221"/>
      <c r="AB280" s="324" t="s">
        <v>2144</v>
      </c>
    </row>
    <row r="281" spans="1:28" ht="91.5" hidden="1" customHeight="1" x14ac:dyDescent="0.2">
      <c r="A281" s="324"/>
      <c r="B281" s="332"/>
      <c r="C281" s="402"/>
      <c r="D281" s="332"/>
      <c r="E281" s="332"/>
      <c r="F281" s="332"/>
      <c r="G281" s="52">
        <f>'01-Mapa de riesgo-UO'!I282</f>
        <v>0</v>
      </c>
      <c r="H281" s="332"/>
      <c r="I281" s="385"/>
      <c r="J281" s="332"/>
      <c r="K281" s="401"/>
      <c r="L281" s="399"/>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8" t="str">
        <f>'01-Mapa de riesgo-UO'!AL282</f>
        <v>No definida</v>
      </c>
      <c r="Q281" s="218" t="str">
        <f>'01-Mapa de riesgo-UO'!AP282</f>
        <v>Preventivo</v>
      </c>
      <c r="R281" s="385"/>
      <c r="S281" s="399" t="s">
        <v>2347</v>
      </c>
      <c r="T281" s="399"/>
      <c r="U281" s="223">
        <f>'01-Mapa de riesgo-UO'!AW282</f>
        <v>0</v>
      </c>
      <c r="V281" s="223">
        <f>'01-Mapa de riesgo-UO'!AX282</f>
        <v>0</v>
      </c>
      <c r="W281" s="180">
        <f>IF(U281="COMPARTIR",'01-Mapa de riesgo-UO'!BA282, IF(U281=0, 0,$I$6))</f>
        <v>0</v>
      </c>
      <c r="X281" s="221"/>
      <c r="Y281" s="221"/>
      <c r="Z281" s="221"/>
      <c r="AA281" s="221"/>
      <c r="AB281" s="324"/>
    </row>
    <row r="282" spans="1:28" ht="91.5" hidden="1" customHeight="1" x14ac:dyDescent="0.2">
      <c r="A282" s="324"/>
      <c r="B282" s="332"/>
      <c r="C282" s="402"/>
      <c r="D282" s="332"/>
      <c r="E282" s="332"/>
      <c r="F282" s="332"/>
      <c r="G282" s="52">
        <f>'01-Mapa de riesgo-UO'!I283</f>
        <v>0</v>
      </c>
      <c r="H282" s="332"/>
      <c r="I282" s="385"/>
      <c r="J282" s="332"/>
      <c r="K282" s="401"/>
      <c r="L282" s="399"/>
      <c r="M282" s="204">
        <f>IF('01-Mapa de riesgo-UO'!S283="No existen", "No existe control para el riesgo",'01-Mapa de riesgo-UO'!W283)</f>
        <v>0</v>
      </c>
      <c r="N282" s="204">
        <f>'01-Mapa de riesgo-UO'!AB283</f>
        <v>0</v>
      </c>
      <c r="O282" s="204">
        <f>'01-Mapa de riesgo-UO'!AG283</f>
        <v>0</v>
      </c>
      <c r="P282" s="218">
        <f>'01-Mapa de riesgo-UO'!AL283</f>
        <v>0</v>
      </c>
      <c r="Q282" s="218">
        <f>'01-Mapa de riesgo-UO'!AP283</f>
        <v>0</v>
      </c>
      <c r="R282" s="385"/>
      <c r="S282" s="399"/>
      <c r="T282" s="399"/>
      <c r="U282" s="223">
        <f>'01-Mapa de riesgo-UO'!AW283</f>
        <v>0</v>
      </c>
      <c r="V282" s="223">
        <f>'01-Mapa de riesgo-UO'!AX283</f>
        <v>0</v>
      </c>
      <c r="W282" s="180">
        <f>IF(U282="COMPARTIR",'01-Mapa de riesgo-UO'!BA283, IF(U282=0, 0,$I$6))</f>
        <v>0</v>
      </c>
      <c r="X282" s="221"/>
      <c r="Y282" s="221"/>
      <c r="Z282" s="221"/>
      <c r="AA282" s="221"/>
      <c r="AB282" s="324"/>
    </row>
    <row r="283" spans="1:28" ht="91.5" customHeight="1" x14ac:dyDescent="0.2">
      <c r="A283" s="324">
        <v>92</v>
      </c>
      <c r="B283" s="332" t="str">
        <f>'01-Mapa de riesgo-UO'!D284</f>
        <v>EXTENSIÓN_PROYECCIÓN_SOCIAL</v>
      </c>
      <c r="C283" s="402" t="str">
        <f>+'01-Mapa de riesgo-UO'!F284</f>
        <v>NO</v>
      </c>
      <c r="D283" s="332" t="str">
        <f>'01-Mapa de riesgo-UO'!J284</f>
        <v>Operacional</v>
      </c>
      <c r="E283" s="332" t="str">
        <f>'01-Mapa de riesgo-UO'!K284</f>
        <v>Pérdida de la validez de los resultados
(7.7)</v>
      </c>
      <c r="F283" s="332"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32" t="str">
        <f>'01-Mapa de riesgo-UO'!M284</f>
        <v>Pérdida de  credibilidad en el laboratorio
Pérdida de la confianza en el laboratorio
No conformidades en auditorías internas y externas</v>
      </c>
      <c r="I283" s="385" t="str">
        <f>'01-Mapa de riesgo-UO'!AT284</f>
        <v>MODERADO</v>
      </c>
      <c r="J283" s="332" t="str">
        <f>'01-Mapa de riesgo-UO'!AU284</f>
        <v>Número de No Conformidades por estimación de incertidumbre / Total de No Conformidades</v>
      </c>
      <c r="K283" s="424">
        <v>0</v>
      </c>
      <c r="L283" s="399"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8" t="str">
        <f>'01-Mapa de riesgo-UO'!AL284</f>
        <v>No definida</v>
      </c>
      <c r="Q283" s="218" t="str">
        <f>'01-Mapa de riesgo-UO'!AP284</f>
        <v>Preventivo</v>
      </c>
      <c r="R283" s="385" t="str">
        <f>'01-Mapa de riesgo-UO'!AR284</f>
        <v>ACEPTABLE</v>
      </c>
      <c r="S283" s="399" t="s">
        <v>2347</v>
      </c>
      <c r="T283" s="399"/>
      <c r="U283" s="223" t="str">
        <f>'01-Mapa de riesgo-UO'!AW284</f>
        <v>REDUCIR</v>
      </c>
      <c r="V283" s="223" t="str">
        <f>'01-Mapa de riesgo-UO'!AX284</f>
        <v>Realizar el seguimiento de las normas técnicas utilizadas por el laboratorio para los métodos de calibración</v>
      </c>
      <c r="W283" s="180">
        <f>IF(U283="COMPARTIR",'01-Mapa de riesgo-UO'!BA284, IF(U283=0, 0,$I$6))</f>
        <v>0</v>
      </c>
      <c r="X283" s="221"/>
      <c r="Y283" s="221"/>
      <c r="Z283" s="221"/>
      <c r="AA283" s="221"/>
      <c r="AB283" s="324" t="s">
        <v>2144</v>
      </c>
    </row>
    <row r="284" spans="1:28" ht="91.5" hidden="1" customHeight="1" x14ac:dyDescent="0.2">
      <c r="A284" s="324"/>
      <c r="B284" s="332"/>
      <c r="C284" s="402"/>
      <c r="D284" s="332"/>
      <c r="E284" s="332"/>
      <c r="F284" s="332"/>
      <c r="G284" s="52">
        <f>'01-Mapa de riesgo-UO'!I285</f>
        <v>0</v>
      </c>
      <c r="H284" s="332"/>
      <c r="I284" s="385"/>
      <c r="J284" s="332"/>
      <c r="K284" s="401"/>
      <c r="L284" s="399"/>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8" t="str">
        <f>'01-Mapa de riesgo-UO'!AL285</f>
        <v>No definida</v>
      </c>
      <c r="Q284" s="218" t="str">
        <f>'01-Mapa de riesgo-UO'!AP285</f>
        <v>Preventivo</v>
      </c>
      <c r="R284" s="385"/>
      <c r="S284" s="399" t="s">
        <v>2347</v>
      </c>
      <c r="T284" s="399"/>
      <c r="U284" s="223">
        <f>'01-Mapa de riesgo-UO'!AW285</f>
        <v>0</v>
      </c>
      <c r="V284" s="223">
        <f>'01-Mapa de riesgo-UO'!AX285</f>
        <v>0</v>
      </c>
      <c r="W284" s="180">
        <f>IF(U284="COMPARTIR",'01-Mapa de riesgo-UO'!BA285, IF(U284=0, 0,$I$6))</f>
        <v>0</v>
      </c>
      <c r="X284" s="221"/>
      <c r="Y284" s="221"/>
      <c r="Z284" s="221"/>
      <c r="AA284" s="221"/>
      <c r="AB284" s="324"/>
    </row>
    <row r="285" spans="1:28" ht="91.5" hidden="1" customHeight="1" x14ac:dyDescent="0.2">
      <c r="A285" s="324"/>
      <c r="B285" s="332"/>
      <c r="C285" s="402"/>
      <c r="D285" s="332"/>
      <c r="E285" s="332"/>
      <c r="F285" s="332"/>
      <c r="G285" s="52">
        <f>'01-Mapa de riesgo-UO'!I286</f>
        <v>0</v>
      </c>
      <c r="H285" s="332"/>
      <c r="I285" s="385"/>
      <c r="J285" s="332"/>
      <c r="K285" s="401"/>
      <c r="L285" s="399"/>
      <c r="M285" s="204">
        <f>IF('01-Mapa de riesgo-UO'!S286="No existen", "No existe control para el riesgo",'01-Mapa de riesgo-UO'!W286)</f>
        <v>0</v>
      </c>
      <c r="N285" s="204">
        <f>'01-Mapa de riesgo-UO'!AB286</f>
        <v>0</v>
      </c>
      <c r="O285" s="204">
        <f>'01-Mapa de riesgo-UO'!AG286</f>
        <v>0</v>
      </c>
      <c r="P285" s="218">
        <f>'01-Mapa de riesgo-UO'!AL286</f>
        <v>0</v>
      </c>
      <c r="Q285" s="218">
        <f>'01-Mapa de riesgo-UO'!AP286</f>
        <v>0</v>
      </c>
      <c r="R285" s="385"/>
      <c r="S285" s="399"/>
      <c r="T285" s="399"/>
      <c r="U285" s="223">
        <f>'01-Mapa de riesgo-UO'!AW286</f>
        <v>0</v>
      </c>
      <c r="V285" s="223">
        <f>'01-Mapa de riesgo-UO'!AX286</f>
        <v>0</v>
      </c>
      <c r="W285" s="180">
        <f>IF(U285="COMPARTIR",'01-Mapa de riesgo-UO'!BA286, IF(U285=0, 0,$I$6))</f>
        <v>0</v>
      </c>
      <c r="X285" s="221"/>
      <c r="Y285" s="221"/>
      <c r="Z285" s="221"/>
      <c r="AA285" s="221"/>
      <c r="AB285" s="324"/>
    </row>
    <row r="286" spans="1:28" ht="91.5" customHeight="1" x14ac:dyDescent="0.2">
      <c r="A286" s="324">
        <v>93</v>
      </c>
      <c r="B286" s="332" t="str">
        <f>'01-Mapa de riesgo-UO'!D287</f>
        <v>EXTENSIÓN_PROYECCIÓN_SOCIAL</v>
      </c>
      <c r="C286" s="402" t="str">
        <f>+'01-Mapa de riesgo-UO'!F287</f>
        <v>NO</v>
      </c>
      <c r="D286" s="332" t="str">
        <f>'01-Mapa de riesgo-UO'!J287</f>
        <v>Cumplimiento</v>
      </c>
      <c r="E286" s="332" t="str">
        <f>'01-Mapa de riesgo-UO'!K287</f>
        <v xml:space="preserve">Resultados Insatisfactorios de la Participación en Ensayos de Aptitud </v>
      </c>
      <c r="F286" s="332" t="str">
        <f>'01-Mapa de riesgo-UO'!L287</f>
        <v>Los resultados de los ensayos de aptitud en los que participa el laboratorio son insatisfactorios</v>
      </c>
      <c r="G286" s="52" t="str">
        <f>'01-Mapa de riesgo-UO'!I287</f>
        <v>Utilización de una norma inadecuada para las calibraciones</v>
      </c>
      <c r="H286" s="332" t="str">
        <f>'01-Mapa de riesgo-UO'!M287</f>
        <v>Pérdida de  credibilidad en el laboratorio
Cierre del laboratorio</v>
      </c>
      <c r="I286" s="385" t="str">
        <f>'01-Mapa de riesgo-UO'!AT287</f>
        <v>LEVE</v>
      </c>
      <c r="J286" s="332" t="str">
        <f>'01-Mapa de riesgo-UO'!AU287</f>
        <v>Número ensayos no satisfactorios / Número ensayos total</v>
      </c>
      <c r="K286" s="401"/>
      <c r="L286" s="399"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8" t="str">
        <f>'01-Mapa de riesgo-UO'!AL287</f>
        <v>Trimestral</v>
      </c>
      <c r="Q286" s="218" t="str">
        <f>'01-Mapa de riesgo-UO'!AP287</f>
        <v>Preventivo</v>
      </c>
      <c r="R286" s="385" t="str">
        <f>'01-Mapa de riesgo-UO'!AR287</f>
        <v>ACEPTABLE</v>
      </c>
      <c r="S286" s="399" t="s">
        <v>2347</v>
      </c>
      <c r="T286" s="399"/>
      <c r="U286" s="223" t="str">
        <f>'01-Mapa de riesgo-UO'!AW287</f>
        <v>ASUMIR</v>
      </c>
      <c r="V286" s="223">
        <f>'01-Mapa de riesgo-UO'!AX287</f>
        <v>0</v>
      </c>
      <c r="W286" s="180">
        <f>IF(U286="COMPARTIR",'01-Mapa de riesgo-UO'!BA287, IF(U286=0, 0,$I$6))</f>
        <v>0</v>
      </c>
      <c r="X286" s="221"/>
      <c r="Y286" s="221"/>
      <c r="Z286" s="221"/>
      <c r="AA286" s="221"/>
      <c r="AB286" s="324" t="s">
        <v>2144</v>
      </c>
    </row>
    <row r="287" spans="1:28" ht="91.5" hidden="1" customHeight="1" x14ac:dyDescent="0.2">
      <c r="A287" s="324"/>
      <c r="B287" s="332"/>
      <c r="C287" s="402"/>
      <c r="D287" s="332"/>
      <c r="E287" s="332"/>
      <c r="F287" s="332"/>
      <c r="G287" s="52">
        <f>'01-Mapa de riesgo-UO'!I288</f>
        <v>0</v>
      </c>
      <c r="H287" s="332"/>
      <c r="I287" s="385"/>
      <c r="J287" s="332"/>
      <c r="K287" s="401"/>
      <c r="L287" s="399"/>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8" t="str">
        <f>'01-Mapa de riesgo-UO'!AL288</f>
        <v>Anual</v>
      </c>
      <c r="Q287" s="218" t="str">
        <f>'01-Mapa de riesgo-UO'!AP288</f>
        <v>Preventivo</v>
      </c>
      <c r="R287" s="385"/>
      <c r="S287" s="399" t="s">
        <v>2347</v>
      </c>
      <c r="T287" s="399"/>
      <c r="U287" s="223" t="str">
        <f>'01-Mapa de riesgo-UO'!AW288</f>
        <v>ASUMIR</v>
      </c>
      <c r="V287" s="223">
        <f>'01-Mapa de riesgo-UO'!AX288</f>
        <v>0</v>
      </c>
      <c r="W287" s="180">
        <f>IF(U287="COMPARTIR",'01-Mapa de riesgo-UO'!BA288, IF(U287=0, 0,$I$6))</f>
        <v>0</v>
      </c>
      <c r="X287" s="221"/>
      <c r="Y287" s="221"/>
      <c r="Z287" s="221"/>
      <c r="AA287" s="221"/>
      <c r="AB287" s="324"/>
    </row>
    <row r="288" spans="1:28" ht="91.5" hidden="1" customHeight="1" x14ac:dyDescent="0.2">
      <c r="A288" s="324"/>
      <c r="B288" s="332"/>
      <c r="C288" s="402"/>
      <c r="D288" s="332"/>
      <c r="E288" s="332"/>
      <c r="F288" s="332"/>
      <c r="G288" s="52">
        <f>'01-Mapa de riesgo-UO'!I289</f>
        <v>0</v>
      </c>
      <c r="H288" s="332"/>
      <c r="I288" s="385"/>
      <c r="J288" s="332"/>
      <c r="K288" s="401"/>
      <c r="L288" s="399"/>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8" t="str">
        <f>'01-Mapa de riesgo-UO'!AL289</f>
        <v>Semestral</v>
      </c>
      <c r="Q288" s="218" t="str">
        <f>'01-Mapa de riesgo-UO'!AP289</f>
        <v>Preventivo</v>
      </c>
      <c r="R288" s="385"/>
      <c r="S288" s="399" t="s">
        <v>2347</v>
      </c>
      <c r="T288" s="399"/>
      <c r="U288" s="223" t="str">
        <f>'01-Mapa de riesgo-UO'!AW289</f>
        <v>ASUMIR</v>
      </c>
      <c r="V288" s="223">
        <f>'01-Mapa de riesgo-UO'!AX289</f>
        <v>0</v>
      </c>
      <c r="W288" s="180">
        <f>IF(U288="COMPARTIR",'01-Mapa de riesgo-UO'!BA289, IF(U288=0, 0,$I$6))</f>
        <v>0</v>
      </c>
      <c r="X288" s="221"/>
      <c r="Y288" s="221"/>
      <c r="Z288" s="221"/>
      <c r="AA288" s="221"/>
      <c r="AB288" s="324"/>
    </row>
    <row r="289" spans="1:28" ht="91.5" customHeight="1" x14ac:dyDescent="0.2">
      <c r="A289" s="324">
        <v>94</v>
      </c>
      <c r="B289" s="332" t="str">
        <f>'01-Mapa de riesgo-UO'!D290</f>
        <v>EXTENSIÓN_PROYECCIÓN_SOCIAL</v>
      </c>
      <c r="C289" s="402" t="str">
        <f>+'01-Mapa de riesgo-UO'!F290</f>
        <v>NO</v>
      </c>
      <c r="D289" s="332" t="str">
        <f>'01-Mapa de riesgo-UO'!J290</f>
        <v>Operacional</v>
      </c>
      <c r="E289" s="332" t="str">
        <f>'01-Mapa de riesgo-UO'!K290</f>
        <v>Interrupción del servicio de calibración</v>
      </c>
      <c r="F289" s="332"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32" t="str">
        <f>'01-Mapa de riesgo-UO'!M290</f>
        <v>Cierre del laboratorio                Incumplimiento con los clientes</v>
      </c>
      <c r="I289" s="385" t="str">
        <f>'01-Mapa de riesgo-UO'!AT290</f>
        <v>MODERADO</v>
      </c>
      <c r="J289" s="332" t="str">
        <f>'01-Mapa de riesgo-UO'!AU290</f>
        <v>Número de reparaciones en el equipo de aire acondicionado o en el deshumidificador por vigencia</v>
      </c>
      <c r="K289" s="401">
        <v>0</v>
      </c>
      <c r="L289" s="399"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8" t="str">
        <f>'01-Mapa de riesgo-UO'!AL290</f>
        <v>Anual</v>
      </c>
      <c r="Q289" s="218" t="str">
        <f>'01-Mapa de riesgo-UO'!AP290</f>
        <v>Preventivo</v>
      </c>
      <c r="R289" s="385" t="str">
        <f>'01-Mapa de riesgo-UO'!AR290</f>
        <v>ACEPTABLE</v>
      </c>
      <c r="S289" s="399" t="s">
        <v>2347</v>
      </c>
      <c r="T289" s="399"/>
      <c r="U289" s="223" t="str">
        <f>'01-Mapa de riesgo-UO'!AW290</f>
        <v>COMPARTIR</v>
      </c>
      <c r="V289" s="223" t="str">
        <f>'01-Mapa de riesgo-UO'!AX290</f>
        <v>Solicitar al área de Servicios Institucionales el mantenimiento de los equipos: aire acondicionado y deshumidificador cada 6 meses</v>
      </c>
      <c r="W289" s="180">
        <f>IF(U289="COMPARTIR",'01-Mapa de riesgo-UO'!BA290, IF(U289=0, 0,$I$6))</f>
        <v>0</v>
      </c>
      <c r="X289" s="221" t="s">
        <v>558</v>
      </c>
      <c r="Y289" s="221" t="s">
        <v>2351</v>
      </c>
      <c r="Z289" s="221" t="s">
        <v>561</v>
      </c>
      <c r="AA289" s="221"/>
      <c r="AB289" s="324" t="s">
        <v>2144</v>
      </c>
    </row>
    <row r="290" spans="1:28" ht="91.5" hidden="1" customHeight="1" x14ac:dyDescent="0.2">
      <c r="A290" s="324"/>
      <c r="B290" s="332"/>
      <c r="C290" s="402"/>
      <c r="D290" s="332"/>
      <c r="E290" s="332"/>
      <c r="F290" s="332"/>
      <c r="G290" s="52">
        <f>'01-Mapa de riesgo-UO'!I291</f>
        <v>0</v>
      </c>
      <c r="H290" s="332"/>
      <c r="I290" s="385"/>
      <c r="J290" s="332"/>
      <c r="K290" s="401"/>
      <c r="L290" s="399"/>
      <c r="M290" s="204">
        <f>IF('01-Mapa de riesgo-UO'!S291="No existen", "No existe control para el riesgo",'01-Mapa de riesgo-UO'!W291)</f>
        <v>0</v>
      </c>
      <c r="N290" s="204">
        <f>'01-Mapa de riesgo-UO'!AB291</f>
        <v>0</v>
      </c>
      <c r="O290" s="204">
        <f>'01-Mapa de riesgo-UO'!AG291</f>
        <v>0</v>
      </c>
      <c r="P290" s="218">
        <f>'01-Mapa de riesgo-UO'!AL291</f>
        <v>0</v>
      </c>
      <c r="Q290" s="218">
        <f>'01-Mapa de riesgo-UO'!AP291</f>
        <v>0</v>
      </c>
      <c r="R290" s="385"/>
      <c r="S290" s="399"/>
      <c r="T290" s="399"/>
      <c r="U290" s="223">
        <f>'01-Mapa de riesgo-UO'!AW291</f>
        <v>0</v>
      </c>
      <c r="V290" s="223">
        <f>'01-Mapa de riesgo-UO'!AX291</f>
        <v>0</v>
      </c>
      <c r="W290" s="180">
        <f>IF(U290="COMPARTIR",'01-Mapa de riesgo-UO'!BA291, IF(U290=0, 0,$I$6))</f>
        <v>0</v>
      </c>
      <c r="X290" s="221"/>
      <c r="Y290" s="221"/>
      <c r="Z290" s="221"/>
      <c r="AA290" s="221"/>
      <c r="AB290" s="324"/>
    </row>
    <row r="291" spans="1:28" ht="91.5" hidden="1" customHeight="1" x14ac:dyDescent="0.2">
      <c r="A291" s="324"/>
      <c r="B291" s="332"/>
      <c r="C291" s="402"/>
      <c r="D291" s="332"/>
      <c r="E291" s="332"/>
      <c r="F291" s="332"/>
      <c r="G291" s="52">
        <f>'01-Mapa de riesgo-UO'!I292</f>
        <v>0</v>
      </c>
      <c r="H291" s="332"/>
      <c r="I291" s="385"/>
      <c r="J291" s="332"/>
      <c r="K291" s="401"/>
      <c r="L291" s="399"/>
      <c r="M291" s="204">
        <f>IF('01-Mapa de riesgo-UO'!S292="No existen", "No existe control para el riesgo",'01-Mapa de riesgo-UO'!W292)</f>
        <v>0</v>
      </c>
      <c r="N291" s="204">
        <f>'01-Mapa de riesgo-UO'!AB292</f>
        <v>0</v>
      </c>
      <c r="O291" s="204">
        <f>'01-Mapa de riesgo-UO'!AG292</f>
        <v>0</v>
      </c>
      <c r="P291" s="218">
        <f>'01-Mapa de riesgo-UO'!AL292</f>
        <v>0</v>
      </c>
      <c r="Q291" s="218">
        <f>'01-Mapa de riesgo-UO'!AP292</f>
        <v>0</v>
      </c>
      <c r="R291" s="385"/>
      <c r="S291" s="399"/>
      <c r="T291" s="399"/>
      <c r="U291" s="223">
        <f>'01-Mapa de riesgo-UO'!AW292</f>
        <v>0</v>
      </c>
      <c r="V291" s="223">
        <f>'01-Mapa de riesgo-UO'!AX292</f>
        <v>0</v>
      </c>
      <c r="W291" s="180">
        <f>IF(U291="COMPARTIR",'01-Mapa de riesgo-UO'!BA292, IF(U291=0, 0,$I$6))</f>
        <v>0</v>
      </c>
      <c r="X291" s="221"/>
      <c r="Y291" s="221"/>
      <c r="Z291" s="221"/>
      <c r="AA291" s="221"/>
      <c r="AB291" s="324"/>
    </row>
    <row r="292" spans="1:28" ht="91.5" customHeight="1" x14ac:dyDescent="0.2">
      <c r="A292" s="324">
        <v>95</v>
      </c>
      <c r="B292" s="332" t="str">
        <f>'01-Mapa de riesgo-UO'!D293</f>
        <v>EXTENSIÓN_PROYECCIÓN_SOCIAL</v>
      </c>
      <c r="C292" s="402" t="str">
        <f>+'01-Mapa de riesgo-UO'!F293</f>
        <v>NO</v>
      </c>
      <c r="D292" s="332" t="str">
        <f>'01-Mapa de riesgo-UO'!J293</f>
        <v>Operacional</v>
      </c>
      <c r="E292" s="332" t="str">
        <f>'01-Mapa de riesgo-UO'!K293</f>
        <v>Interrupción del servicio de calibración</v>
      </c>
      <c r="F292" s="332"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32" t="str">
        <f>'01-Mapa de riesgo-UO'!M293</f>
        <v>Cierre del laboratorio                Incumplimiento con los clientes</v>
      </c>
      <c r="I292" s="385" t="str">
        <f>'01-Mapa de riesgo-UO'!AT293</f>
        <v>MODERADO</v>
      </c>
      <c r="J292" s="332" t="str">
        <f>'01-Mapa de riesgo-UO'!AU293</f>
        <v>Número de equipos que participan en las calibraciones averiados por año / Número total de equipos que participan en las calibraciones</v>
      </c>
      <c r="K292" s="424">
        <v>0</v>
      </c>
      <c r="L292" s="399"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8" t="str">
        <f>'01-Mapa de riesgo-UO'!AL293</f>
        <v>No definida</v>
      </c>
      <c r="Q292" s="218" t="str">
        <f>'01-Mapa de riesgo-UO'!AP293</f>
        <v>Preventivo</v>
      </c>
      <c r="R292" s="385" t="str">
        <f>'01-Mapa de riesgo-UO'!AR293</f>
        <v>ACEPTABLE</v>
      </c>
      <c r="S292" s="399" t="s">
        <v>2347</v>
      </c>
      <c r="T292" s="399"/>
      <c r="U292" s="223" t="str">
        <f>'01-Mapa de riesgo-UO'!AW293</f>
        <v>REDUCIR</v>
      </c>
      <c r="V292" s="223" t="str">
        <f>'01-Mapa de riesgo-UO'!AX293</f>
        <v xml:space="preserve">Cumplir con las calibraciones y comprobaciones intermedias programadas por el laboratorio </v>
      </c>
      <c r="W292" s="180">
        <f>IF(U292="COMPARTIR",'01-Mapa de riesgo-UO'!BA293, IF(U292=0, 0,$I$6))</f>
        <v>0</v>
      </c>
      <c r="X292" s="221" t="s">
        <v>558</v>
      </c>
      <c r="Y292" s="221" t="s">
        <v>2352</v>
      </c>
      <c r="Z292" s="221" t="s">
        <v>561</v>
      </c>
      <c r="AA292" s="221"/>
      <c r="AB292" s="324" t="s">
        <v>2144</v>
      </c>
    </row>
    <row r="293" spans="1:28" ht="91.5" hidden="1" customHeight="1" x14ac:dyDescent="0.2">
      <c r="A293" s="324"/>
      <c r="B293" s="332"/>
      <c r="C293" s="402"/>
      <c r="D293" s="332"/>
      <c r="E293" s="332"/>
      <c r="F293" s="332"/>
      <c r="G293" s="52">
        <f>'01-Mapa de riesgo-UO'!I294</f>
        <v>0</v>
      </c>
      <c r="H293" s="332"/>
      <c r="I293" s="385"/>
      <c r="J293" s="332"/>
      <c r="K293" s="401"/>
      <c r="L293" s="399"/>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8" t="str">
        <f>'01-Mapa de riesgo-UO'!AL294</f>
        <v>Trimestral</v>
      </c>
      <c r="Q293" s="218" t="str">
        <f>'01-Mapa de riesgo-UO'!AP294</f>
        <v>Preventivo</v>
      </c>
      <c r="R293" s="385"/>
      <c r="S293" s="399" t="s">
        <v>2347</v>
      </c>
      <c r="T293" s="399"/>
      <c r="U293" s="223">
        <f>'01-Mapa de riesgo-UO'!AW294</f>
        <v>0</v>
      </c>
      <c r="V293" s="223">
        <f>'01-Mapa de riesgo-UO'!AX294</f>
        <v>0</v>
      </c>
      <c r="W293" s="180">
        <f>IF(U293="COMPARTIR",'01-Mapa de riesgo-UO'!BA294, IF(U293=0, 0,$I$6))</f>
        <v>0</v>
      </c>
      <c r="X293" s="221"/>
      <c r="Y293" s="221"/>
      <c r="Z293" s="221"/>
      <c r="AA293" s="221"/>
      <c r="AB293" s="324"/>
    </row>
    <row r="294" spans="1:28" ht="91.5" hidden="1" customHeight="1" x14ac:dyDescent="0.2">
      <c r="A294" s="324"/>
      <c r="B294" s="332"/>
      <c r="C294" s="402"/>
      <c r="D294" s="332"/>
      <c r="E294" s="332"/>
      <c r="F294" s="332"/>
      <c r="G294" s="52">
        <f>'01-Mapa de riesgo-UO'!I295</f>
        <v>0</v>
      </c>
      <c r="H294" s="332"/>
      <c r="I294" s="385"/>
      <c r="J294" s="332"/>
      <c r="K294" s="401"/>
      <c r="L294" s="399"/>
      <c r="M294" s="204">
        <f>IF('01-Mapa de riesgo-UO'!S295="No existen", "No existe control para el riesgo",'01-Mapa de riesgo-UO'!W295)</f>
        <v>0</v>
      </c>
      <c r="N294" s="204">
        <f>'01-Mapa de riesgo-UO'!AB295</f>
        <v>0</v>
      </c>
      <c r="O294" s="204">
        <f>'01-Mapa de riesgo-UO'!AG295</f>
        <v>0</v>
      </c>
      <c r="P294" s="218">
        <f>'01-Mapa de riesgo-UO'!AL295</f>
        <v>0</v>
      </c>
      <c r="Q294" s="218">
        <f>'01-Mapa de riesgo-UO'!AP295</f>
        <v>0</v>
      </c>
      <c r="R294" s="385"/>
      <c r="S294" s="399"/>
      <c r="T294" s="399"/>
      <c r="U294" s="223">
        <f>'01-Mapa de riesgo-UO'!AW295</f>
        <v>0</v>
      </c>
      <c r="V294" s="223">
        <f>'01-Mapa de riesgo-UO'!AX295</f>
        <v>0</v>
      </c>
      <c r="W294" s="180">
        <f>IF(U294="COMPARTIR",'01-Mapa de riesgo-UO'!BA295, IF(U294=0, 0,$I$6))</f>
        <v>0</v>
      </c>
      <c r="X294" s="221"/>
      <c r="Y294" s="221"/>
      <c r="Z294" s="221"/>
      <c r="AA294" s="221"/>
      <c r="AB294" s="324"/>
    </row>
    <row r="295" spans="1:28" ht="91.5" customHeight="1" x14ac:dyDescent="0.2">
      <c r="A295" s="324">
        <v>96</v>
      </c>
      <c r="B295" s="332" t="str">
        <f>'01-Mapa de riesgo-UO'!D296</f>
        <v>EXTENSIÓN_PROYECCIÓN_SOCIAL</v>
      </c>
      <c r="C295" s="402" t="str">
        <f>+'01-Mapa de riesgo-UO'!F296</f>
        <v>NO</v>
      </c>
      <c r="D295" s="332" t="str">
        <f>'01-Mapa de riesgo-UO'!J296</f>
        <v>Operacional</v>
      </c>
      <c r="E295" s="332" t="str">
        <f>'01-Mapa de riesgo-UO'!K296</f>
        <v>Interrupción del servicio de calibración</v>
      </c>
      <c r="F295" s="332" t="str">
        <f>'01-Mapa de riesgo-UO'!L296</f>
        <v>El laboratorio no puede prestar sus servicios porque no cuenta con el personal clave para realizar las calibraciones</v>
      </c>
      <c r="G295" s="52" t="str">
        <f>'01-Mapa de riesgo-UO'!I296</f>
        <v>Ausencia de Personal clave para realizar las calibraciones</v>
      </c>
      <c r="H295" s="332" t="str">
        <f>'01-Mapa de riesgo-UO'!M296</f>
        <v>Cierre del laboratorio                Incumplimiento con los clientes</v>
      </c>
      <c r="I295" s="385" t="str">
        <f>'01-Mapa de riesgo-UO'!AT296</f>
        <v>MODERADO</v>
      </c>
      <c r="J295" s="332" t="str">
        <f>'01-Mapa de riesgo-UO'!AU296</f>
        <v>Número de días de ausencia del personal clave por vigencia/Número de días por vigencia</v>
      </c>
      <c r="K295" s="424">
        <v>0</v>
      </c>
      <c r="L295" s="399"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8" t="str">
        <f>'01-Mapa de riesgo-UO'!AL296</f>
        <v>Anual</v>
      </c>
      <c r="Q295" s="218" t="str">
        <f>'01-Mapa de riesgo-UO'!AP296</f>
        <v>Preventivo</v>
      </c>
      <c r="R295" s="385" t="str">
        <f>'01-Mapa de riesgo-UO'!AR296</f>
        <v>ACEPTABLE</v>
      </c>
      <c r="S295" s="399" t="s">
        <v>2348</v>
      </c>
      <c r="T295" s="399"/>
      <c r="U295" s="223" t="str">
        <f>'01-Mapa de riesgo-UO'!AW296</f>
        <v>REDUCIR</v>
      </c>
      <c r="V295" s="223" t="str">
        <f>'01-Mapa de riesgo-UO'!AX296</f>
        <v>Entrenar y Capacitar estudiantes de diferentes programas de la universidad en todo lo referente a las calibraciones</v>
      </c>
      <c r="W295" s="180">
        <f>IF(U295="COMPARTIR",'01-Mapa de riesgo-UO'!BA296, IF(U295=0, 0,$I$6))</f>
        <v>0</v>
      </c>
      <c r="X295" s="221" t="s">
        <v>271</v>
      </c>
      <c r="Y295" s="221" t="s">
        <v>2353</v>
      </c>
      <c r="Z295" s="221" t="s">
        <v>559</v>
      </c>
      <c r="AA295" s="221"/>
      <c r="AB295" s="324" t="s">
        <v>2144</v>
      </c>
    </row>
    <row r="296" spans="1:28" ht="91.5" hidden="1" customHeight="1" x14ac:dyDescent="0.2">
      <c r="A296" s="324"/>
      <c r="B296" s="332"/>
      <c r="C296" s="402"/>
      <c r="D296" s="332"/>
      <c r="E296" s="332"/>
      <c r="F296" s="332"/>
      <c r="G296" s="52">
        <f>'01-Mapa de riesgo-UO'!I297</f>
        <v>0</v>
      </c>
      <c r="H296" s="332"/>
      <c r="I296" s="385"/>
      <c r="J296" s="332"/>
      <c r="K296" s="401"/>
      <c r="L296" s="399"/>
      <c r="M296" s="204">
        <f>IF('01-Mapa de riesgo-UO'!S297="No existen", "No existe control para el riesgo",'01-Mapa de riesgo-UO'!W297)</f>
        <v>0</v>
      </c>
      <c r="N296" s="204">
        <f>'01-Mapa de riesgo-UO'!AB297</f>
        <v>0</v>
      </c>
      <c r="O296" s="204">
        <f>'01-Mapa de riesgo-UO'!AG297</f>
        <v>0</v>
      </c>
      <c r="P296" s="218">
        <f>'01-Mapa de riesgo-UO'!AL297</f>
        <v>0</v>
      </c>
      <c r="Q296" s="218">
        <f>'01-Mapa de riesgo-UO'!AP297</f>
        <v>0</v>
      </c>
      <c r="R296" s="385"/>
      <c r="S296" s="399"/>
      <c r="T296" s="399"/>
      <c r="U296" s="223">
        <f>'01-Mapa de riesgo-UO'!AW297</f>
        <v>0</v>
      </c>
      <c r="V296" s="223">
        <f>'01-Mapa de riesgo-UO'!AX297</f>
        <v>0</v>
      </c>
      <c r="W296" s="180">
        <f>IF(U296="COMPARTIR",'01-Mapa de riesgo-UO'!BA297, IF(U296=0, 0,$I$6))</f>
        <v>0</v>
      </c>
      <c r="X296" s="221"/>
      <c r="Y296" s="221"/>
      <c r="Z296" s="221"/>
      <c r="AA296" s="221"/>
      <c r="AB296" s="324"/>
    </row>
    <row r="297" spans="1:28" ht="91.5" hidden="1" customHeight="1" x14ac:dyDescent="0.2">
      <c r="A297" s="324"/>
      <c r="B297" s="332"/>
      <c r="C297" s="402"/>
      <c r="D297" s="332"/>
      <c r="E297" s="332"/>
      <c r="F297" s="332"/>
      <c r="G297" s="52">
        <f>'01-Mapa de riesgo-UO'!I298</f>
        <v>0</v>
      </c>
      <c r="H297" s="332"/>
      <c r="I297" s="385"/>
      <c r="J297" s="332"/>
      <c r="K297" s="401"/>
      <c r="L297" s="399"/>
      <c r="M297" s="204">
        <f>IF('01-Mapa de riesgo-UO'!S298="No existen", "No existe control para el riesgo",'01-Mapa de riesgo-UO'!W298)</f>
        <v>0</v>
      </c>
      <c r="N297" s="204">
        <f>'01-Mapa de riesgo-UO'!AB298</f>
        <v>0</v>
      </c>
      <c r="O297" s="204">
        <f>'01-Mapa de riesgo-UO'!AG298</f>
        <v>0</v>
      </c>
      <c r="P297" s="218">
        <f>'01-Mapa de riesgo-UO'!AL298</f>
        <v>0</v>
      </c>
      <c r="Q297" s="218">
        <f>'01-Mapa de riesgo-UO'!AP298</f>
        <v>0</v>
      </c>
      <c r="R297" s="385"/>
      <c r="S297" s="399"/>
      <c r="T297" s="399"/>
      <c r="U297" s="223">
        <f>'01-Mapa de riesgo-UO'!AW298</f>
        <v>0</v>
      </c>
      <c r="V297" s="223">
        <f>'01-Mapa de riesgo-UO'!AX298</f>
        <v>0</v>
      </c>
      <c r="W297" s="180">
        <f>IF(U297="COMPARTIR",'01-Mapa de riesgo-UO'!BA298, IF(U297=0, 0,$I$6))</f>
        <v>0</v>
      </c>
      <c r="X297" s="221"/>
      <c r="Y297" s="221"/>
      <c r="Z297" s="221"/>
      <c r="AA297" s="221"/>
      <c r="AB297" s="324"/>
    </row>
    <row r="298" spans="1:28" ht="91.5" customHeight="1" x14ac:dyDescent="0.2">
      <c r="A298" s="324">
        <v>97</v>
      </c>
      <c r="B298" s="332" t="str">
        <f>'01-Mapa de riesgo-UO'!D299</f>
        <v>EXTENSIÓN_PROYECCIÓN_SOCIAL</v>
      </c>
      <c r="C298" s="402" t="str">
        <f>+'01-Mapa de riesgo-UO'!F299</f>
        <v>NO</v>
      </c>
      <c r="D298" s="332" t="str">
        <f>'01-Mapa de riesgo-UO'!J299</f>
        <v>Corrupción</v>
      </c>
      <c r="E298" s="332" t="str">
        <f>'01-Mapa de riesgo-UO'!K299</f>
        <v>Pérdida de la imparcialidad (4.1.3)</v>
      </c>
      <c r="F298" s="332"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32" t="str">
        <f>'01-Mapa de riesgo-UO'!M299</f>
        <v>Pérdida de  credibilidad en el laboratorio
Pérdida de la confianza en el funcionario.
Iniciación de un proceso disciplinario</v>
      </c>
      <c r="I298" s="385" t="str">
        <f>'01-Mapa de riesgo-UO'!AT299</f>
        <v>LEVE</v>
      </c>
      <c r="J298" s="332" t="str">
        <f>'01-Mapa de riesgo-UO'!AU299</f>
        <v>Número de informes con pérdida de la imparcialidad / Número de informes expedidos por el laboratorio</v>
      </c>
      <c r="K298" s="424">
        <v>0</v>
      </c>
      <c r="L298" s="399"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8" t="str">
        <f>'01-Mapa de riesgo-UO'!AL299</f>
        <v>No definida</v>
      </c>
      <c r="Q298" s="218" t="str">
        <f>'01-Mapa de riesgo-UO'!AP299</f>
        <v>Preventivo</v>
      </c>
      <c r="R298" s="385" t="str">
        <f>'01-Mapa de riesgo-UO'!AR299</f>
        <v>ACEPTABLE</v>
      </c>
      <c r="S298" s="399" t="s">
        <v>2347</v>
      </c>
      <c r="T298" s="399"/>
      <c r="U298" s="223" t="str">
        <f>'01-Mapa de riesgo-UO'!AW299</f>
        <v>ASUMIR</v>
      </c>
      <c r="V298" s="223">
        <f>'01-Mapa de riesgo-UO'!AX299</f>
        <v>0</v>
      </c>
      <c r="W298" s="180">
        <f>IF(U298="COMPARTIR",'01-Mapa de riesgo-UO'!BA299, IF(U298=0, 0,$I$6))</f>
        <v>0</v>
      </c>
      <c r="X298" s="221"/>
      <c r="Y298" s="221"/>
      <c r="Z298" s="221"/>
      <c r="AA298" s="221"/>
      <c r="AB298" s="324" t="s">
        <v>2144</v>
      </c>
    </row>
    <row r="299" spans="1:28" ht="91.5" hidden="1" customHeight="1" x14ac:dyDescent="0.2">
      <c r="A299" s="324"/>
      <c r="B299" s="332"/>
      <c r="C299" s="402"/>
      <c r="D299" s="332"/>
      <c r="E299" s="332"/>
      <c r="F299" s="332"/>
      <c r="G299" s="52">
        <f>'01-Mapa de riesgo-UO'!I300</f>
        <v>0</v>
      </c>
      <c r="H299" s="332"/>
      <c r="I299" s="385"/>
      <c r="J299" s="332"/>
      <c r="K299" s="401"/>
      <c r="L299" s="399"/>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8" t="str">
        <f>'01-Mapa de riesgo-UO'!AL300</f>
        <v>No definida</v>
      </c>
      <c r="Q299" s="218" t="str">
        <f>'01-Mapa de riesgo-UO'!AP300</f>
        <v>Preventivo</v>
      </c>
      <c r="R299" s="385"/>
      <c r="S299" s="399" t="s">
        <v>2347</v>
      </c>
      <c r="T299" s="399"/>
      <c r="U299" s="223" t="str">
        <f>'01-Mapa de riesgo-UO'!AW300</f>
        <v>ASUMIR</v>
      </c>
      <c r="V299" s="223">
        <f>'01-Mapa de riesgo-UO'!AX300</f>
        <v>0</v>
      </c>
      <c r="W299" s="180">
        <f>IF(U299="COMPARTIR",'01-Mapa de riesgo-UO'!BA300, IF(U299=0, 0,$I$6))</f>
        <v>0</v>
      </c>
      <c r="X299" s="221"/>
      <c r="Y299" s="221"/>
      <c r="Z299" s="221"/>
      <c r="AA299" s="221"/>
      <c r="AB299" s="324"/>
    </row>
    <row r="300" spans="1:28" ht="91.5" hidden="1" customHeight="1" x14ac:dyDescent="0.2">
      <c r="A300" s="324"/>
      <c r="B300" s="332"/>
      <c r="C300" s="402"/>
      <c r="D300" s="332"/>
      <c r="E300" s="332"/>
      <c r="F300" s="332"/>
      <c r="G300" s="52">
        <f>'01-Mapa de riesgo-UO'!I301</f>
        <v>0</v>
      </c>
      <c r="H300" s="332"/>
      <c r="I300" s="385"/>
      <c r="J300" s="332"/>
      <c r="K300" s="401"/>
      <c r="L300" s="399"/>
      <c r="M300" s="204">
        <f>IF('01-Mapa de riesgo-UO'!S301="No existen", "No existe control para el riesgo",'01-Mapa de riesgo-UO'!W301)</f>
        <v>0</v>
      </c>
      <c r="N300" s="204">
        <f>'01-Mapa de riesgo-UO'!AB301</f>
        <v>0</v>
      </c>
      <c r="O300" s="204">
        <f>'01-Mapa de riesgo-UO'!AG301</f>
        <v>0</v>
      </c>
      <c r="P300" s="218">
        <f>'01-Mapa de riesgo-UO'!AL301</f>
        <v>0</v>
      </c>
      <c r="Q300" s="218">
        <f>'01-Mapa de riesgo-UO'!AP301</f>
        <v>0</v>
      </c>
      <c r="R300" s="385"/>
      <c r="S300" s="399"/>
      <c r="T300" s="399"/>
      <c r="U300" s="223" t="str">
        <f>'01-Mapa de riesgo-UO'!AW301</f>
        <v>ASUMIR</v>
      </c>
      <c r="V300" s="223">
        <f>'01-Mapa de riesgo-UO'!AX301</f>
        <v>0</v>
      </c>
      <c r="W300" s="180">
        <f>IF(U300="COMPARTIR",'01-Mapa de riesgo-UO'!BA301, IF(U300=0, 0,$I$6))</f>
        <v>0</v>
      </c>
      <c r="X300" s="221"/>
      <c r="Y300" s="221"/>
      <c r="Z300" s="221"/>
      <c r="AA300" s="221"/>
      <c r="AB300" s="324"/>
    </row>
    <row r="301" spans="1:28" ht="91.5" customHeight="1" x14ac:dyDescent="0.2">
      <c r="A301" s="324">
        <v>98</v>
      </c>
      <c r="B301" s="332" t="str">
        <f>'01-Mapa de riesgo-UO'!D302</f>
        <v>EXTENSIÓN_PROYECCIÓN_SOCIAL</v>
      </c>
      <c r="C301" s="402" t="str">
        <f>+'01-Mapa de riesgo-UO'!F302</f>
        <v>NO</v>
      </c>
      <c r="D301" s="332" t="str">
        <f>'01-Mapa de riesgo-UO'!J302</f>
        <v>Corrupción</v>
      </c>
      <c r="E301" s="332" t="str">
        <f>'01-Mapa de riesgo-UO'!K302</f>
        <v>Pérdida de la imparcialidad
(4.1.3)</v>
      </c>
      <c r="F301" s="332"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32" t="str">
        <f>'01-Mapa de riesgo-UO'!M302</f>
        <v>Pérdida de  credibilidad en el laboratorio.
Pérdida de la confianza en el funcionario.
Iniciación de un proceso disciplinario</v>
      </c>
      <c r="I301" s="385" t="str">
        <f>'01-Mapa de riesgo-UO'!AT302</f>
        <v>LEVE</v>
      </c>
      <c r="J301" s="332" t="str">
        <f>'01-Mapa de riesgo-UO'!AU302</f>
        <v># de informes con pérdida de la imparcialidad/ # de informes expedidos por el laboratorio</v>
      </c>
      <c r="K301" s="401">
        <v>0</v>
      </c>
      <c r="L301" s="399"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8" t="str">
        <f>'01-Mapa de riesgo-UO'!AL302</f>
        <v>Anual</v>
      </c>
      <c r="Q301" s="218" t="str">
        <f>'01-Mapa de riesgo-UO'!AP302</f>
        <v>Preventivo</v>
      </c>
      <c r="R301" s="385" t="str">
        <f>'01-Mapa de riesgo-UO'!AR302</f>
        <v>ACEPTABLE</v>
      </c>
      <c r="S301" s="399" t="s">
        <v>2360</v>
      </c>
      <c r="T301" s="399"/>
      <c r="U301" s="223" t="str">
        <f>'01-Mapa de riesgo-UO'!AW302</f>
        <v>ASUMIR</v>
      </c>
      <c r="V301" s="223">
        <f>'01-Mapa de riesgo-UO'!AX302</f>
        <v>0</v>
      </c>
      <c r="W301" s="180">
        <f>IF(U301="COMPARTIR",'01-Mapa de riesgo-UO'!BA302, IF(U301=0, 0,$I$6))</f>
        <v>0</v>
      </c>
      <c r="X301" s="221"/>
      <c r="Y301" s="221"/>
      <c r="Z301" s="221"/>
      <c r="AA301" s="221"/>
      <c r="AB301" s="324" t="s">
        <v>2143</v>
      </c>
    </row>
    <row r="302" spans="1:28" ht="91.5" hidden="1" customHeight="1" x14ac:dyDescent="0.2">
      <c r="A302" s="324"/>
      <c r="B302" s="332"/>
      <c r="C302" s="402"/>
      <c r="D302" s="332"/>
      <c r="E302" s="332"/>
      <c r="F302" s="332"/>
      <c r="G302" s="52" t="str">
        <f>'01-Mapa de riesgo-UO'!I303</f>
        <v xml:space="preserve">Orden de un superior sobre el resultado del ensayo </v>
      </c>
      <c r="H302" s="332"/>
      <c r="I302" s="385"/>
      <c r="J302" s="332"/>
      <c r="K302" s="401"/>
      <c r="L302" s="399"/>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8" t="str">
        <f>'01-Mapa de riesgo-UO'!AL303</f>
        <v>Anual</v>
      </c>
      <c r="Q302" s="218" t="str">
        <f>'01-Mapa de riesgo-UO'!AP303</f>
        <v>Preventivo</v>
      </c>
      <c r="R302" s="385"/>
      <c r="S302" s="399" t="s">
        <v>2361</v>
      </c>
      <c r="T302" s="399"/>
      <c r="U302" s="223" t="str">
        <f>'01-Mapa de riesgo-UO'!AW303</f>
        <v>ASUMIR</v>
      </c>
      <c r="V302" s="223">
        <f>'01-Mapa de riesgo-UO'!AX303</f>
        <v>0</v>
      </c>
      <c r="W302" s="180">
        <f>IF(U302="COMPARTIR",'01-Mapa de riesgo-UO'!BA303, IF(U302=0, 0,$I$6))</f>
        <v>0</v>
      </c>
      <c r="X302" s="221"/>
      <c r="Y302" s="221"/>
      <c r="Z302" s="221"/>
      <c r="AA302" s="221"/>
      <c r="AB302" s="324"/>
    </row>
    <row r="303" spans="1:28" ht="91.5" hidden="1" customHeight="1" x14ac:dyDescent="0.2">
      <c r="A303" s="324"/>
      <c r="B303" s="332"/>
      <c r="C303" s="402"/>
      <c r="D303" s="332"/>
      <c r="E303" s="332"/>
      <c r="F303" s="332"/>
      <c r="G303" s="52" t="str">
        <f>'01-Mapa de riesgo-UO'!I304</f>
        <v>Conflicto de intereses, al prestar servicios de ensayo y calibración entre los que hacen parte  del  centro de laboratorios</v>
      </c>
      <c r="H303" s="332"/>
      <c r="I303" s="385"/>
      <c r="J303" s="332"/>
      <c r="K303" s="401"/>
      <c r="L303" s="399"/>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8" t="str">
        <f>'01-Mapa de riesgo-UO'!AL304</f>
        <v>No definida</v>
      </c>
      <c r="Q303" s="218" t="str">
        <f>'01-Mapa de riesgo-UO'!AP304</f>
        <v>Preventivo</v>
      </c>
      <c r="R303" s="385"/>
      <c r="S303" s="399" t="s">
        <v>2361</v>
      </c>
      <c r="T303" s="399"/>
      <c r="U303" s="223" t="str">
        <f>'01-Mapa de riesgo-UO'!AW304</f>
        <v>ASUMIR</v>
      </c>
      <c r="V303" s="223">
        <f>'01-Mapa de riesgo-UO'!AX304</f>
        <v>0</v>
      </c>
      <c r="W303" s="180">
        <f>IF(U303="COMPARTIR",'01-Mapa de riesgo-UO'!BA304, IF(U303=0, 0,$I$6))</f>
        <v>0</v>
      </c>
      <c r="X303" s="221"/>
      <c r="Y303" s="221"/>
      <c r="Z303" s="221"/>
      <c r="AA303" s="221"/>
      <c r="AB303" s="324"/>
    </row>
    <row r="304" spans="1:28" ht="91.5" customHeight="1" x14ac:dyDescent="0.2">
      <c r="A304" s="324">
        <v>99</v>
      </c>
      <c r="B304" s="332" t="str">
        <f>'01-Mapa de riesgo-UO'!D305</f>
        <v>EXTENSIÓN_PROYECCIÓN_SOCIAL</v>
      </c>
      <c r="C304" s="402" t="str">
        <f>+'01-Mapa de riesgo-UO'!F305</f>
        <v>NO</v>
      </c>
      <c r="D304" s="332" t="str">
        <f>'01-Mapa de riesgo-UO'!J305</f>
        <v>Operacional</v>
      </c>
      <c r="E304" s="332" t="str">
        <f>'01-Mapa de riesgo-UO'!K305</f>
        <v>Pérdida de la validez de los resultados del laboratorio
(6,3)</v>
      </c>
      <c r="F304" s="332"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32" t="str">
        <f>'01-Mapa de riesgo-UO'!M305</f>
        <v>Pérdida de  credibilidad en el laboratorio.
Pérdida de la confianza en el laboratorio.
Desviaciones significativas según la información declarada por el cliente.</v>
      </c>
      <c r="I304" s="385" t="str">
        <f>'01-Mapa de riesgo-UO'!AT305</f>
        <v>LEVE</v>
      </c>
      <c r="J304" s="332" t="str">
        <f>'01-Mapa de riesgo-UO'!AU305</f>
        <v>Número de veces en que las condiciones ambientales o modo de operación se salieron de los límites</v>
      </c>
      <c r="K304" s="401">
        <v>0</v>
      </c>
      <c r="L304" s="399"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8" t="str">
        <f>'01-Mapa de riesgo-UO'!AL305</f>
        <v>Diaria</v>
      </c>
      <c r="Q304" s="218" t="str">
        <f>'01-Mapa de riesgo-UO'!AP305</f>
        <v>Preventivo</v>
      </c>
      <c r="R304" s="385" t="str">
        <f>'01-Mapa de riesgo-UO'!AR305</f>
        <v>ACEPTABLE</v>
      </c>
      <c r="S304" s="399" t="s">
        <v>2355</v>
      </c>
      <c r="T304" s="399"/>
      <c r="U304" s="223" t="str">
        <f>'01-Mapa de riesgo-UO'!AW305</f>
        <v>ASUMIR</v>
      </c>
      <c r="V304" s="223">
        <f>'01-Mapa de riesgo-UO'!AX305</f>
        <v>0</v>
      </c>
      <c r="W304" s="180">
        <f>IF(U304="COMPARTIR",'01-Mapa de riesgo-UO'!BA305, IF(U304=0, 0,$I$6))</f>
        <v>0</v>
      </c>
      <c r="X304" s="221"/>
      <c r="Y304" s="221"/>
      <c r="Z304" s="221"/>
      <c r="AA304" s="221"/>
      <c r="AB304" s="324" t="s">
        <v>2143</v>
      </c>
    </row>
    <row r="305" spans="1:28" ht="91.5" hidden="1" customHeight="1" x14ac:dyDescent="0.2">
      <c r="A305" s="324"/>
      <c r="B305" s="332"/>
      <c r="C305" s="402"/>
      <c r="D305" s="332"/>
      <c r="E305" s="332"/>
      <c r="F305" s="332"/>
      <c r="G305" s="52">
        <f>'01-Mapa de riesgo-UO'!I306</f>
        <v>0</v>
      </c>
      <c r="H305" s="332"/>
      <c r="I305" s="385"/>
      <c r="J305" s="332"/>
      <c r="K305" s="401"/>
      <c r="L305" s="399"/>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8" t="str">
        <f>'01-Mapa de riesgo-UO'!AL306</f>
        <v>No definida</v>
      </c>
      <c r="Q305" s="218" t="str">
        <f>'01-Mapa de riesgo-UO'!AP306</f>
        <v>Preventivo</v>
      </c>
      <c r="R305" s="385"/>
      <c r="S305" s="399" t="s">
        <v>2361</v>
      </c>
      <c r="T305" s="399"/>
      <c r="U305" s="223" t="str">
        <f>'01-Mapa de riesgo-UO'!AW306</f>
        <v>ASUMIR</v>
      </c>
      <c r="V305" s="223">
        <f>'01-Mapa de riesgo-UO'!AX306</f>
        <v>0</v>
      </c>
      <c r="W305" s="180">
        <f>IF(U305="COMPARTIR",'01-Mapa de riesgo-UO'!BA306, IF(U305=0, 0,$I$6))</f>
        <v>0</v>
      </c>
      <c r="X305" s="221"/>
      <c r="Y305" s="221"/>
      <c r="Z305" s="221"/>
      <c r="AA305" s="221"/>
      <c r="AB305" s="324"/>
    </row>
    <row r="306" spans="1:28" ht="91.5" hidden="1" customHeight="1" x14ac:dyDescent="0.2">
      <c r="A306" s="324"/>
      <c r="B306" s="332"/>
      <c r="C306" s="402"/>
      <c r="D306" s="332"/>
      <c r="E306" s="332"/>
      <c r="F306" s="332"/>
      <c r="G306" s="52">
        <f>'01-Mapa de riesgo-UO'!I307</f>
        <v>0</v>
      </c>
      <c r="H306" s="332"/>
      <c r="I306" s="385"/>
      <c r="J306" s="332"/>
      <c r="K306" s="401"/>
      <c r="L306" s="399"/>
      <c r="M306" s="204">
        <f>IF('01-Mapa de riesgo-UO'!S307="No existen", "No existe control para el riesgo",'01-Mapa de riesgo-UO'!W307)</f>
        <v>0</v>
      </c>
      <c r="N306" s="204">
        <f>'01-Mapa de riesgo-UO'!AB307</f>
        <v>0</v>
      </c>
      <c r="O306" s="204">
        <f>'01-Mapa de riesgo-UO'!AG307</f>
        <v>0</v>
      </c>
      <c r="P306" s="218">
        <f>'01-Mapa de riesgo-UO'!AL307</f>
        <v>0</v>
      </c>
      <c r="Q306" s="218">
        <f>'01-Mapa de riesgo-UO'!AP307</f>
        <v>0</v>
      </c>
      <c r="R306" s="385"/>
      <c r="S306" s="399"/>
      <c r="T306" s="399"/>
      <c r="U306" s="223" t="str">
        <f>'01-Mapa de riesgo-UO'!AW307</f>
        <v>ASUMIR</v>
      </c>
      <c r="V306" s="223">
        <f>'01-Mapa de riesgo-UO'!AX307</f>
        <v>0</v>
      </c>
      <c r="W306" s="180">
        <f>IF(U306="COMPARTIR",'01-Mapa de riesgo-UO'!BA307, IF(U306=0, 0,$I$6))</f>
        <v>0</v>
      </c>
      <c r="X306" s="221"/>
      <c r="Y306" s="221"/>
      <c r="Z306" s="221"/>
      <c r="AA306" s="221"/>
      <c r="AB306" s="324"/>
    </row>
    <row r="307" spans="1:28" ht="91.5" customHeight="1" x14ac:dyDescent="0.2">
      <c r="A307" s="324">
        <v>100</v>
      </c>
      <c r="B307" s="332" t="str">
        <f>'01-Mapa de riesgo-UO'!D308</f>
        <v>EXTENSIÓN_PROYECCIÓN_SOCIAL</v>
      </c>
      <c r="C307" s="402" t="str">
        <f>+'01-Mapa de riesgo-UO'!F308</f>
        <v>NO</v>
      </c>
      <c r="D307" s="332" t="str">
        <f>'01-Mapa de riesgo-UO'!J308</f>
        <v>Operacional</v>
      </c>
      <c r="E307" s="332" t="str">
        <f>'01-Mapa de riesgo-UO'!K308</f>
        <v>Pérdida de la validez de los resultados del laboratorio
(6,4.6)</v>
      </c>
      <c r="F307" s="332"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32" t="str">
        <f>'01-Mapa de riesgo-UO'!M308</f>
        <v xml:space="preserve">Pérdida de  credibilidad en el laboratorio
Pérdida de la confianza en el laboratorio
</v>
      </c>
      <c r="I307" s="385" t="str">
        <f>'01-Mapa de riesgo-UO'!AT308</f>
        <v>LEVE</v>
      </c>
      <c r="J307" s="332" t="str">
        <f>'01-Mapa de riesgo-UO'!AU308</f>
        <v>% de cumplimiento del plan de calibración, verificación y mantenimiento</v>
      </c>
      <c r="K307" s="424">
        <v>1</v>
      </c>
      <c r="L307" s="399"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8" t="str">
        <f>'01-Mapa de riesgo-UO'!AL308</f>
        <v>Anual</v>
      </c>
      <c r="Q307" s="218" t="str">
        <f>'01-Mapa de riesgo-UO'!AP308</f>
        <v>Preventivo</v>
      </c>
      <c r="R307" s="385" t="str">
        <f>'01-Mapa de riesgo-UO'!AR308</f>
        <v>ACEPTABLE</v>
      </c>
      <c r="S307" s="399" t="s">
        <v>2362</v>
      </c>
      <c r="T307" s="399"/>
      <c r="U307" s="223" t="str">
        <f>'01-Mapa de riesgo-UO'!AW308</f>
        <v>ASUMIR</v>
      </c>
      <c r="V307" s="223">
        <f>'01-Mapa de riesgo-UO'!AX308</f>
        <v>0</v>
      </c>
      <c r="W307" s="180">
        <f>IF(U307="COMPARTIR",'01-Mapa de riesgo-UO'!BA308, IF(U307=0, 0,$I$6))</f>
        <v>0</v>
      </c>
      <c r="X307" s="221"/>
      <c r="Y307" s="221"/>
      <c r="Z307" s="221"/>
      <c r="AA307" s="221"/>
      <c r="AB307" s="324" t="s">
        <v>2143</v>
      </c>
    </row>
    <row r="308" spans="1:28" ht="91.5" hidden="1" customHeight="1" x14ac:dyDescent="0.2">
      <c r="A308" s="324"/>
      <c r="B308" s="332"/>
      <c r="C308" s="402"/>
      <c r="D308" s="332"/>
      <c r="E308" s="332"/>
      <c r="F308" s="332"/>
      <c r="G308" s="52">
        <f>'01-Mapa de riesgo-UO'!I309</f>
        <v>0</v>
      </c>
      <c r="H308" s="332"/>
      <c r="I308" s="385"/>
      <c r="J308" s="332"/>
      <c r="K308" s="401"/>
      <c r="L308" s="399"/>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8" t="str">
        <f>'01-Mapa de riesgo-UO'!AL309</f>
        <v>Anual</v>
      </c>
      <c r="Q308" s="218" t="str">
        <f>'01-Mapa de riesgo-UO'!AP309</f>
        <v>Preventivo</v>
      </c>
      <c r="R308" s="385"/>
      <c r="S308" s="399" t="s">
        <v>2363</v>
      </c>
      <c r="T308" s="399"/>
      <c r="U308" s="223" t="str">
        <f>'01-Mapa de riesgo-UO'!AW309</f>
        <v>ASUMIR</v>
      </c>
      <c r="V308" s="223">
        <f>'01-Mapa de riesgo-UO'!AX309</f>
        <v>0</v>
      </c>
      <c r="W308" s="180">
        <f>IF(U308="COMPARTIR",'01-Mapa de riesgo-UO'!BA309, IF(U308=0, 0,$I$6))</f>
        <v>0</v>
      </c>
      <c r="X308" s="221"/>
      <c r="Y308" s="221"/>
      <c r="Z308" s="221"/>
      <c r="AA308" s="221"/>
      <c r="AB308" s="324"/>
    </row>
    <row r="309" spans="1:28" ht="91.5" hidden="1" customHeight="1" x14ac:dyDescent="0.2">
      <c r="A309" s="324"/>
      <c r="B309" s="332"/>
      <c r="C309" s="402"/>
      <c r="D309" s="332"/>
      <c r="E309" s="332"/>
      <c r="F309" s="332"/>
      <c r="G309" s="52">
        <f>'01-Mapa de riesgo-UO'!I310</f>
        <v>0</v>
      </c>
      <c r="H309" s="332"/>
      <c r="I309" s="385"/>
      <c r="J309" s="332"/>
      <c r="K309" s="401"/>
      <c r="L309" s="399"/>
      <c r="M309" s="204">
        <f>IF('01-Mapa de riesgo-UO'!S310="No existen", "No existe control para el riesgo",'01-Mapa de riesgo-UO'!W310)</f>
        <v>0</v>
      </c>
      <c r="N309" s="204">
        <f>'01-Mapa de riesgo-UO'!AB310</f>
        <v>0</v>
      </c>
      <c r="O309" s="204">
        <f>'01-Mapa de riesgo-UO'!AG310</f>
        <v>0</v>
      </c>
      <c r="P309" s="218">
        <f>'01-Mapa de riesgo-UO'!AL310</f>
        <v>0</v>
      </c>
      <c r="Q309" s="218">
        <f>'01-Mapa de riesgo-UO'!AP310</f>
        <v>0</v>
      </c>
      <c r="R309" s="385"/>
      <c r="S309" s="399"/>
      <c r="T309" s="399"/>
      <c r="U309" s="223" t="str">
        <f>'01-Mapa de riesgo-UO'!AW310</f>
        <v>ASUMIR</v>
      </c>
      <c r="V309" s="223">
        <f>'01-Mapa de riesgo-UO'!AX310</f>
        <v>0</v>
      </c>
      <c r="W309" s="180">
        <f>IF(U309="COMPARTIR",'01-Mapa de riesgo-UO'!BA310, IF(U309=0, 0,$I$6))</f>
        <v>0</v>
      </c>
      <c r="X309" s="221"/>
      <c r="Y309" s="221"/>
      <c r="Z309" s="221"/>
      <c r="AA309" s="221"/>
      <c r="AB309" s="324"/>
    </row>
    <row r="310" spans="1:28" ht="91.5" customHeight="1" x14ac:dyDescent="0.2">
      <c r="A310" s="324">
        <v>101</v>
      </c>
      <c r="B310" s="332" t="str">
        <f>'01-Mapa de riesgo-UO'!D311</f>
        <v>EXTENSIÓN_PROYECCIÓN_SOCIAL</v>
      </c>
      <c r="C310" s="402" t="str">
        <f>+'01-Mapa de riesgo-UO'!F311</f>
        <v>NO</v>
      </c>
      <c r="D310" s="332" t="str">
        <f>'01-Mapa de riesgo-UO'!J311</f>
        <v>Operacional</v>
      </c>
      <c r="E310" s="332" t="str">
        <f>'01-Mapa de riesgo-UO'!K311</f>
        <v>Pérdida de la validez de los resultados del laboratorio
(6,4.9)</v>
      </c>
      <c r="F310" s="332"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32" t="str">
        <f>'01-Mapa de riesgo-UO'!M311</f>
        <v>Pérdida de  credibilidad en el laboratorio.
Pérdida de la confianza en el laboratorio.
Desviaciiones significativas en los resultados de ensayos.</v>
      </c>
      <c r="I310" s="385" t="str">
        <f>'01-Mapa de riesgo-UO'!AT311</f>
        <v>LEVE</v>
      </c>
      <c r="J310" s="332" t="str">
        <f>'01-Mapa de riesgo-UO'!AU311</f>
        <v>#  de equipos defectuoss detectados en el laboratorio / Total de equipos.
# De desviaciones superiores al 5% del software validado / total de datos maestros</v>
      </c>
      <c r="K310" s="401">
        <v>0</v>
      </c>
      <c r="L310" s="399"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8" t="str">
        <f>'01-Mapa de riesgo-UO'!AL311</f>
        <v>No definida</v>
      </c>
      <c r="Q310" s="218" t="str">
        <f>'01-Mapa de riesgo-UO'!AP311</f>
        <v>Preventivo</v>
      </c>
      <c r="R310" s="385" t="str">
        <f>'01-Mapa de riesgo-UO'!AR311</f>
        <v>FUERTE</v>
      </c>
      <c r="S310" s="399" t="s">
        <v>2361</v>
      </c>
      <c r="T310" s="399"/>
      <c r="U310" s="223" t="str">
        <f>'01-Mapa de riesgo-UO'!AW311</f>
        <v>ASUMIR</v>
      </c>
      <c r="V310" s="223">
        <f>'01-Mapa de riesgo-UO'!AX311</f>
        <v>0</v>
      </c>
      <c r="W310" s="180">
        <f>IF(U310="COMPARTIR",'01-Mapa de riesgo-UO'!BA311, IF(U310=0, 0,$I$6))</f>
        <v>0</v>
      </c>
      <c r="X310" s="221"/>
      <c r="Y310" s="221"/>
      <c r="Z310" s="221"/>
      <c r="AA310" s="221"/>
      <c r="AB310" s="324" t="s">
        <v>2143</v>
      </c>
    </row>
    <row r="311" spans="1:28" ht="91.5" hidden="1" customHeight="1" x14ac:dyDescent="0.2">
      <c r="A311" s="324"/>
      <c r="B311" s="332"/>
      <c r="C311" s="402"/>
      <c r="D311" s="332"/>
      <c r="E311" s="332"/>
      <c r="F311" s="332"/>
      <c r="G311" s="52" t="str">
        <f>'01-Mapa de riesgo-UO'!I312</f>
        <v>Procesamiento de datos con un software  no validado</v>
      </c>
      <c r="H311" s="332"/>
      <c r="I311" s="385"/>
      <c r="J311" s="332"/>
      <c r="K311" s="401"/>
      <c r="L311" s="399"/>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8" t="str">
        <f>'01-Mapa de riesgo-UO'!AL312</f>
        <v>Anual</v>
      </c>
      <c r="Q311" s="218" t="str">
        <f>'01-Mapa de riesgo-UO'!AP312</f>
        <v>Preventivo</v>
      </c>
      <c r="R311" s="385"/>
      <c r="S311" s="399" t="s">
        <v>2361</v>
      </c>
      <c r="T311" s="399"/>
      <c r="U311" s="223" t="str">
        <f>'01-Mapa de riesgo-UO'!AW312</f>
        <v>ASUMIR</v>
      </c>
      <c r="V311" s="223">
        <f>'01-Mapa de riesgo-UO'!AX312</f>
        <v>0</v>
      </c>
      <c r="W311" s="180">
        <f>IF(U311="COMPARTIR",'01-Mapa de riesgo-UO'!BA312, IF(U311=0, 0,$I$6))</f>
        <v>0</v>
      </c>
      <c r="X311" s="221"/>
      <c r="Y311" s="221"/>
      <c r="Z311" s="221"/>
      <c r="AA311" s="221"/>
      <c r="AB311" s="324"/>
    </row>
    <row r="312" spans="1:28" ht="91.5" hidden="1" customHeight="1" x14ac:dyDescent="0.2">
      <c r="A312" s="324"/>
      <c r="B312" s="332"/>
      <c r="C312" s="402"/>
      <c r="D312" s="332"/>
      <c r="E312" s="332"/>
      <c r="F312" s="332"/>
      <c r="G312" s="52">
        <f>'01-Mapa de riesgo-UO'!I313</f>
        <v>0</v>
      </c>
      <c r="H312" s="332"/>
      <c r="I312" s="385"/>
      <c r="J312" s="332"/>
      <c r="K312" s="401"/>
      <c r="L312" s="399"/>
      <c r="M312" s="204">
        <f>IF('01-Mapa de riesgo-UO'!S313="No existen", "No existe control para el riesgo",'01-Mapa de riesgo-UO'!W313)</f>
        <v>0</v>
      </c>
      <c r="N312" s="204">
        <f>'01-Mapa de riesgo-UO'!AB313</f>
        <v>0</v>
      </c>
      <c r="O312" s="204">
        <f>'01-Mapa de riesgo-UO'!AG313</f>
        <v>0</v>
      </c>
      <c r="P312" s="218">
        <f>'01-Mapa de riesgo-UO'!AL313</f>
        <v>0</v>
      </c>
      <c r="Q312" s="218">
        <f>'01-Mapa de riesgo-UO'!AP313</f>
        <v>0</v>
      </c>
      <c r="R312" s="385"/>
      <c r="S312" s="399"/>
      <c r="T312" s="399"/>
      <c r="U312" s="223" t="str">
        <f>'01-Mapa de riesgo-UO'!AW313</f>
        <v>ASUMIR</v>
      </c>
      <c r="V312" s="223">
        <f>'01-Mapa de riesgo-UO'!AX313</f>
        <v>0</v>
      </c>
      <c r="W312" s="180">
        <f>IF(U312="COMPARTIR",'01-Mapa de riesgo-UO'!BA313, IF(U312=0, 0,$I$6))</f>
        <v>0</v>
      </c>
      <c r="X312" s="221"/>
      <c r="Y312" s="221"/>
      <c r="Z312" s="221"/>
      <c r="AA312" s="221"/>
      <c r="AB312" s="324"/>
    </row>
    <row r="313" spans="1:28" ht="91.5" customHeight="1" x14ac:dyDescent="0.2">
      <c r="A313" s="324">
        <v>102</v>
      </c>
      <c r="B313" s="332" t="str">
        <f>'01-Mapa de riesgo-UO'!D314</f>
        <v>EXTENSIÓN_PROYECCIÓN_SOCIAL</v>
      </c>
      <c r="C313" s="402" t="str">
        <f>+'01-Mapa de riesgo-UO'!F314</f>
        <v>NO</v>
      </c>
      <c r="D313" s="332" t="str">
        <f>'01-Mapa de riesgo-UO'!J314</f>
        <v>Operacional</v>
      </c>
      <c r="E313" s="332" t="str">
        <f>'01-Mapa de riesgo-UO'!K314</f>
        <v>Emisión de una Declaración de Conformidad errada
(7,8,6)</v>
      </c>
      <c r="F313" s="332"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32" t="str">
        <f>'01-Mapa de riesgo-UO'!M314</f>
        <v>Pérdida de  credibilidad en el laboratorio.
Pérdida de la confianza en el laboratorio</v>
      </c>
      <c r="I313" s="385" t="str">
        <f>'01-Mapa de riesgo-UO'!AT314</f>
        <v>LEVE</v>
      </c>
      <c r="J313" s="332" t="str">
        <f>'01-Mapa de riesgo-UO'!AU314</f>
        <v>No de informes con declaración de conformidad equivocada / No de informes con declaración de conformidad</v>
      </c>
      <c r="K313" s="401">
        <v>0</v>
      </c>
      <c r="L313" s="399"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8" t="str">
        <f>'01-Mapa de riesgo-UO'!AL314</f>
        <v>No definida</v>
      </c>
      <c r="Q313" s="218" t="str">
        <f>'01-Mapa de riesgo-UO'!AP314</f>
        <v>Preventivo</v>
      </c>
      <c r="R313" s="385" t="str">
        <f>'01-Mapa de riesgo-UO'!AR314</f>
        <v>ACEPTABLE</v>
      </c>
      <c r="S313" s="399" t="s">
        <v>2364</v>
      </c>
      <c r="T313" s="399"/>
      <c r="U313" s="223" t="str">
        <f>'01-Mapa de riesgo-UO'!AW314</f>
        <v>ASUMIR</v>
      </c>
      <c r="V313" s="223">
        <f>'01-Mapa de riesgo-UO'!AX314</f>
        <v>0</v>
      </c>
      <c r="W313" s="180">
        <f>IF(U313="COMPARTIR",'01-Mapa de riesgo-UO'!BA314, IF(U313=0, 0,$I$6))</f>
        <v>0</v>
      </c>
      <c r="X313" s="221"/>
      <c r="Y313" s="221"/>
      <c r="Z313" s="221"/>
      <c r="AA313" s="221"/>
      <c r="AB313" s="324" t="s">
        <v>2143</v>
      </c>
    </row>
    <row r="314" spans="1:28" ht="91.5" hidden="1" customHeight="1" x14ac:dyDescent="0.2">
      <c r="A314" s="324"/>
      <c r="B314" s="332"/>
      <c r="C314" s="402"/>
      <c r="D314" s="332"/>
      <c r="E314" s="332"/>
      <c r="F314" s="332"/>
      <c r="G314" s="52">
        <f>'01-Mapa de riesgo-UO'!I315</f>
        <v>0</v>
      </c>
      <c r="H314" s="332"/>
      <c r="I314" s="385"/>
      <c r="J314" s="332"/>
      <c r="K314" s="401"/>
      <c r="L314" s="399"/>
      <c r="M314" s="204">
        <f>IF('01-Mapa de riesgo-UO'!S315="No existen", "No existe control para el riesgo",'01-Mapa de riesgo-UO'!W315)</f>
        <v>0</v>
      </c>
      <c r="N314" s="204">
        <f>'01-Mapa de riesgo-UO'!AB315</f>
        <v>0</v>
      </c>
      <c r="O314" s="204">
        <f>'01-Mapa de riesgo-UO'!AG315</f>
        <v>0</v>
      </c>
      <c r="P314" s="218">
        <f>'01-Mapa de riesgo-UO'!AL315</f>
        <v>0</v>
      </c>
      <c r="Q314" s="218">
        <f>'01-Mapa de riesgo-UO'!AP315</f>
        <v>0</v>
      </c>
      <c r="R314" s="385"/>
      <c r="S314" s="399"/>
      <c r="T314" s="399"/>
      <c r="U314" s="223" t="str">
        <f>'01-Mapa de riesgo-UO'!AW315</f>
        <v>ASUMIR</v>
      </c>
      <c r="V314" s="223">
        <f>'01-Mapa de riesgo-UO'!AX315</f>
        <v>0</v>
      </c>
      <c r="W314" s="180">
        <f>IF(U314="COMPARTIR",'01-Mapa de riesgo-UO'!BA315, IF(U314=0, 0,$I$6))</f>
        <v>0</v>
      </c>
      <c r="X314" s="221"/>
      <c r="Y314" s="221"/>
      <c r="Z314" s="221"/>
      <c r="AA314" s="221"/>
      <c r="AB314" s="324"/>
    </row>
    <row r="315" spans="1:28" ht="91.5" hidden="1" customHeight="1" x14ac:dyDescent="0.2">
      <c r="A315" s="324"/>
      <c r="B315" s="332"/>
      <c r="C315" s="402"/>
      <c r="D315" s="332"/>
      <c r="E315" s="332"/>
      <c r="F315" s="332"/>
      <c r="G315" s="52">
        <f>'01-Mapa de riesgo-UO'!I316</f>
        <v>0</v>
      </c>
      <c r="H315" s="332"/>
      <c r="I315" s="385"/>
      <c r="J315" s="332"/>
      <c r="K315" s="401"/>
      <c r="L315" s="399"/>
      <c r="M315" s="204">
        <f>IF('01-Mapa de riesgo-UO'!S316="No existen", "No existe control para el riesgo",'01-Mapa de riesgo-UO'!W316)</f>
        <v>0</v>
      </c>
      <c r="N315" s="204">
        <f>'01-Mapa de riesgo-UO'!AB316</f>
        <v>0</v>
      </c>
      <c r="O315" s="204">
        <f>'01-Mapa de riesgo-UO'!AG316</f>
        <v>0</v>
      </c>
      <c r="P315" s="218">
        <f>'01-Mapa de riesgo-UO'!AL316</f>
        <v>0</v>
      </c>
      <c r="Q315" s="218">
        <f>'01-Mapa de riesgo-UO'!AP316</f>
        <v>0</v>
      </c>
      <c r="R315" s="385"/>
      <c r="S315" s="399"/>
      <c r="T315" s="399"/>
      <c r="U315" s="223" t="str">
        <f>'01-Mapa de riesgo-UO'!AW316</f>
        <v>ASUMIR</v>
      </c>
      <c r="V315" s="223">
        <f>'01-Mapa de riesgo-UO'!AX316</f>
        <v>0</v>
      </c>
      <c r="W315" s="180">
        <f>IF(U315="COMPARTIR",'01-Mapa de riesgo-UO'!BA316, IF(U315=0, 0,$I$6))</f>
        <v>0</v>
      </c>
      <c r="X315" s="221"/>
      <c r="Y315" s="221"/>
      <c r="Z315" s="221"/>
      <c r="AA315" s="221"/>
      <c r="AB315" s="324"/>
    </row>
    <row r="316" spans="1:28" ht="91.5" customHeight="1" x14ac:dyDescent="0.2">
      <c r="A316" s="324">
        <v>103</v>
      </c>
      <c r="B316" s="332" t="str">
        <f>'01-Mapa de riesgo-UO'!D317</f>
        <v>EXTENSIÓN_PROYECCIÓN_SOCIAL</v>
      </c>
      <c r="C316" s="402" t="str">
        <f>+'01-Mapa de riesgo-UO'!F317</f>
        <v>NO</v>
      </c>
      <c r="D316" s="332" t="str">
        <f>'01-Mapa de riesgo-UO'!J317</f>
        <v>Operacional</v>
      </c>
      <c r="E316" s="332" t="str">
        <f>'01-Mapa de riesgo-UO'!K317</f>
        <v>Pérdida de la validez de los resultados
(7.6)</v>
      </c>
      <c r="F316" s="332"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32" t="str">
        <f>'01-Mapa de riesgo-UO'!M317</f>
        <v xml:space="preserve">Pérdida de  credibilidad en el laboratorio
Pérdida de la confianza en el laboratorio
No conformidades en audiorías internas y externas
</v>
      </c>
      <c r="I316" s="385" t="str">
        <f>'01-Mapa de riesgo-UO'!AT317</f>
        <v>LEVE</v>
      </c>
      <c r="J316" s="332" t="str">
        <f>'01-Mapa de riesgo-UO'!AU317</f>
        <v>Incertidumbre expandida mayor al 5% de la capacidad total del enfriamiento</v>
      </c>
      <c r="K316" s="401">
        <v>0</v>
      </c>
      <c r="L316" s="399"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8" t="str">
        <f>'01-Mapa de riesgo-UO'!AL317</f>
        <v>Semestral</v>
      </c>
      <c r="Q316" s="218" t="str">
        <f>'01-Mapa de riesgo-UO'!AP317</f>
        <v>Preventivo</v>
      </c>
      <c r="R316" s="385" t="str">
        <f>'01-Mapa de riesgo-UO'!AR317</f>
        <v>ACEPTABLE</v>
      </c>
      <c r="S316" s="399" t="s">
        <v>2361</v>
      </c>
      <c r="T316" s="399"/>
      <c r="U316" s="223" t="str">
        <f>'01-Mapa de riesgo-UO'!AW317</f>
        <v>ASUMIR</v>
      </c>
      <c r="V316" s="223">
        <f>'01-Mapa de riesgo-UO'!AX317</f>
        <v>0</v>
      </c>
      <c r="W316" s="180">
        <f>IF(U316="COMPARTIR",'01-Mapa de riesgo-UO'!BA317, IF(U316=0, 0,$I$6))</f>
        <v>0</v>
      </c>
      <c r="X316" s="221"/>
      <c r="Y316" s="221"/>
      <c r="Z316" s="221"/>
      <c r="AA316" s="221"/>
      <c r="AB316" s="324" t="s">
        <v>2143</v>
      </c>
    </row>
    <row r="317" spans="1:28" ht="91.5" hidden="1" customHeight="1" x14ac:dyDescent="0.2">
      <c r="A317" s="324"/>
      <c r="B317" s="332"/>
      <c r="C317" s="402"/>
      <c r="D317" s="332"/>
      <c r="E317" s="332"/>
      <c r="F317" s="332"/>
      <c r="G317" s="52">
        <f>'01-Mapa de riesgo-UO'!I318</f>
        <v>0</v>
      </c>
      <c r="H317" s="332"/>
      <c r="I317" s="385"/>
      <c r="J317" s="332"/>
      <c r="K317" s="401"/>
      <c r="L317" s="399"/>
      <c r="M317" s="204">
        <f>IF('01-Mapa de riesgo-UO'!S318="No existen", "No existe control para el riesgo",'01-Mapa de riesgo-UO'!W318)</f>
        <v>0</v>
      </c>
      <c r="N317" s="204">
        <f>'01-Mapa de riesgo-UO'!AB318</f>
        <v>0</v>
      </c>
      <c r="O317" s="204">
        <f>'01-Mapa de riesgo-UO'!AG318</f>
        <v>0</v>
      </c>
      <c r="P317" s="218">
        <f>'01-Mapa de riesgo-UO'!AL318</f>
        <v>0</v>
      </c>
      <c r="Q317" s="218">
        <f>'01-Mapa de riesgo-UO'!AP318</f>
        <v>0</v>
      </c>
      <c r="R317" s="385"/>
      <c r="S317" s="399"/>
      <c r="T317" s="399"/>
      <c r="U317" s="223" t="str">
        <f>'01-Mapa de riesgo-UO'!AW318</f>
        <v>ASUMIR</v>
      </c>
      <c r="V317" s="223">
        <f>'01-Mapa de riesgo-UO'!AX318</f>
        <v>0</v>
      </c>
      <c r="W317" s="180">
        <f>IF(U317="COMPARTIR",'01-Mapa de riesgo-UO'!BA318, IF(U317=0, 0,$I$6))</f>
        <v>0</v>
      </c>
      <c r="X317" s="221"/>
      <c r="Y317" s="221"/>
      <c r="Z317" s="221"/>
      <c r="AA317" s="221"/>
      <c r="AB317" s="324"/>
    </row>
    <row r="318" spans="1:28" ht="91.5" hidden="1" customHeight="1" x14ac:dyDescent="0.2">
      <c r="A318" s="324"/>
      <c r="B318" s="332"/>
      <c r="C318" s="402"/>
      <c r="D318" s="332"/>
      <c r="E318" s="332"/>
      <c r="F318" s="332"/>
      <c r="G318" s="52">
        <f>'01-Mapa de riesgo-UO'!I319</f>
        <v>0</v>
      </c>
      <c r="H318" s="332"/>
      <c r="I318" s="385"/>
      <c r="J318" s="332"/>
      <c r="K318" s="401"/>
      <c r="L318" s="399"/>
      <c r="M318" s="204">
        <f>IF('01-Mapa de riesgo-UO'!S319="No existen", "No existe control para el riesgo",'01-Mapa de riesgo-UO'!W319)</f>
        <v>0</v>
      </c>
      <c r="N318" s="204">
        <f>'01-Mapa de riesgo-UO'!AB319</f>
        <v>0</v>
      </c>
      <c r="O318" s="204">
        <f>'01-Mapa de riesgo-UO'!AG319</f>
        <v>0</v>
      </c>
      <c r="P318" s="218">
        <f>'01-Mapa de riesgo-UO'!AL319</f>
        <v>0</v>
      </c>
      <c r="Q318" s="218">
        <f>'01-Mapa de riesgo-UO'!AP319</f>
        <v>0</v>
      </c>
      <c r="R318" s="385"/>
      <c r="S318" s="399"/>
      <c r="T318" s="399"/>
      <c r="U318" s="223" t="str">
        <f>'01-Mapa de riesgo-UO'!AW319</f>
        <v>ASUMIR</v>
      </c>
      <c r="V318" s="223">
        <f>'01-Mapa de riesgo-UO'!AX319</f>
        <v>0</v>
      </c>
      <c r="W318" s="180">
        <f>IF(U318="COMPARTIR",'01-Mapa de riesgo-UO'!BA319, IF(U318=0, 0,$I$6))</f>
        <v>0</v>
      </c>
      <c r="X318" s="221"/>
      <c r="Y318" s="221"/>
      <c r="Z318" s="221"/>
      <c r="AA318" s="221"/>
      <c r="AB318" s="324"/>
    </row>
    <row r="319" spans="1:28" ht="156.75" hidden="1" customHeight="1" x14ac:dyDescent="0.2">
      <c r="A319" s="324">
        <v>104</v>
      </c>
      <c r="B319" s="332" t="str">
        <f>'01-Mapa de riesgo-UO'!D320</f>
        <v>GESTIÓN_Y_SOSTENIBILIDAD_INSTITUCIONAL</v>
      </c>
      <c r="C319" s="402" t="str">
        <f>+'01-Mapa de riesgo-UO'!F320</f>
        <v>SI</v>
      </c>
      <c r="D319" s="332" t="str">
        <f>'01-Mapa de riesgo-UO'!J320</f>
        <v>Estratégico</v>
      </c>
      <c r="E319" s="332" t="str">
        <f>'01-Mapa de riesgo-UO'!K320</f>
        <v xml:space="preserve">Desfinanciación del presupuesto de la Universidad </v>
      </c>
      <c r="F319" s="332"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32"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332" t="str">
        <f>'01-Mapa de riesgo-UO'!AU320</f>
        <v xml:space="preserve">Equilibrio Financiero = Ingresos totales / Gastos Totales </v>
      </c>
      <c r="K319" s="401">
        <v>0.83</v>
      </c>
      <c r="L319" s="399"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8" t="str">
        <f>'01-Mapa de riesgo-UO'!AL320</f>
        <v>Trimestral</v>
      </c>
      <c r="Q319" s="218" t="str">
        <f>'01-Mapa de riesgo-UO'!AP320</f>
        <v>Detectivo</v>
      </c>
      <c r="R319" s="385" t="str">
        <f>'01-Mapa de riesgo-UO'!AR320</f>
        <v>ACEPTABLE</v>
      </c>
      <c r="S319" s="399" t="s">
        <v>2510</v>
      </c>
      <c r="T319" s="399"/>
      <c r="U319" s="223" t="str">
        <f>'01-Mapa de riesgo-UO'!AW320</f>
        <v>ASUMIR</v>
      </c>
      <c r="V319" s="223">
        <f>'01-Mapa de riesgo-UO'!AX320</f>
        <v>0</v>
      </c>
      <c r="W319" s="180">
        <f>IF(U319="COMPARTIR",'01-Mapa de riesgo-UO'!BA320, IF(U319=0, 0,$I$6))</f>
        <v>0</v>
      </c>
      <c r="X319" s="221"/>
      <c r="Y319" s="221"/>
      <c r="Z319" s="221"/>
      <c r="AA319" s="221"/>
      <c r="AB319" s="324" t="s">
        <v>2144</v>
      </c>
    </row>
    <row r="320" spans="1:28" ht="91.5" hidden="1" customHeight="1" x14ac:dyDescent="0.2">
      <c r="A320" s="324"/>
      <c r="B320" s="332"/>
      <c r="C320" s="402"/>
      <c r="D320" s="332"/>
      <c r="E320" s="332"/>
      <c r="F320" s="332"/>
      <c r="G320" s="52" t="str">
        <f>'01-Mapa de riesgo-UO'!I321</f>
        <v>Aprobación de normas y leyes gubernamentales que le generan mayor obligación a la institución o cambios en el funcionamiento.</v>
      </c>
      <c r="H320" s="332"/>
      <c r="I320" s="385"/>
      <c r="J320" s="332"/>
      <c r="K320" s="401"/>
      <c r="L320" s="399"/>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8" t="str">
        <f>'01-Mapa de riesgo-UO'!AL321</f>
        <v>Trimestral</v>
      </c>
      <c r="Q320" s="218" t="str">
        <f>'01-Mapa de riesgo-UO'!AP321</f>
        <v>Detectivo</v>
      </c>
      <c r="R320" s="385"/>
      <c r="S320" s="399" t="s">
        <v>2511</v>
      </c>
      <c r="T320" s="399"/>
      <c r="U320" s="223" t="str">
        <f>'01-Mapa de riesgo-UO'!AW321</f>
        <v>ASUMIR</v>
      </c>
      <c r="V320" s="223">
        <f>'01-Mapa de riesgo-UO'!AX321</f>
        <v>0</v>
      </c>
      <c r="W320" s="180">
        <f>IF(U320="COMPARTIR",'01-Mapa de riesgo-UO'!BA321, IF(U320=0, 0,$I$6))</f>
        <v>0</v>
      </c>
      <c r="X320" s="221"/>
      <c r="Y320" s="221"/>
      <c r="Z320" s="221"/>
      <c r="AA320" s="221"/>
      <c r="AB320" s="324"/>
    </row>
    <row r="321" spans="1:28" ht="91.5" hidden="1" customHeight="1" x14ac:dyDescent="0.2">
      <c r="A321" s="324"/>
      <c r="B321" s="332"/>
      <c r="C321" s="402"/>
      <c r="D321" s="332"/>
      <c r="E321" s="332"/>
      <c r="F321" s="332"/>
      <c r="G321" s="52" t="str">
        <f>'01-Mapa de riesgo-UO'!I322</f>
        <v>Disminución en el recaudo de los recursos apropiados en el presupuesto de la Universidad aprobado por el Consejo Superior.</v>
      </c>
      <c r="H321" s="332"/>
      <c r="I321" s="385"/>
      <c r="J321" s="332"/>
      <c r="K321" s="401"/>
      <c r="L321" s="399"/>
      <c r="M321" s="204">
        <f>IF('01-Mapa de riesgo-UO'!S322="No existen", "No existe control para el riesgo",'01-Mapa de riesgo-UO'!W322)</f>
        <v>0</v>
      </c>
      <c r="N321" s="204">
        <f>'01-Mapa de riesgo-UO'!AB322</f>
        <v>0</v>
      </c>
      <c r="O321" s="204">
        <f>'01-Mapa de riesgo-UO'!AG322</f>
        <v>0</v>
      </c>
      <c r="P321" s="218">
        <f>'01-Mapa de riesgo-UO'!AL322</f>
        <v>0</v>
      </c>
      <c r="Q321" s="218">
        <f>'01-Mapa de riesgo-UO'!AP322</f>
        <v>0</v>
      </c>
      <c r="R321" s="385"/>
      <c r="S321" s="399"/>
      <c r="T321" s="399"/>
      <c r="U321" s="223" t="str">
        <f>'01-Mapa de riesgo-UO'!AW322</f>
        <v>ASUMIR</v>
      </c>
      <c r="V321" s="223">
        <f>'01-Mapa de riesgo-UO'!AX322</f>
        <v>0</v>
      </c>
      <c r="W321" s="180">
        <f>IF(U321="COMPARTIR",'01-Mapa de riesgo-UO'!BA322, IF(U321=0, 0,$I$6))</f>
        <v>0</v>
      </c>
      <c r="X321" s="221"/>
      <c r="Y321" s="221"/>
      <c r="Z321" s="221"/>
      <c r="AA321" s="221"/>
      <c r="AB321" s="324"/>
    </row>
    <row r="322" spans="1:28" ht="121.5" hidden="1" customHeight="1" x14ac:dyDescent="0.2">
      <c r="A322" s="324">
        <v>105</v>
      </c>
      <c r="B322" s="332" t="str">
        <f>'01-Mapa de riesgo-UO'!D323</f>
        <v>CREACIÓN_GESTIÓN_Y_TRANSFERENCIA_DEL_CONOCIMIENTO</v>
      </c>
      <c r="C322" s="402" t="str">
        <f>+'01-Mapa de riesgo-UO'!F323</f>
        <v>SI</v>
      </c>
      <c r="D322" s="332" t="str">
        <f>'01-Mapa de riesgo-UO'!J323</f>
        <v>Estratégico</v>
      </c>
      <c r="E322" s="332" t="str">
        <f>'01-Mapa de riesgo-UO'!K323</f>
        <v xml:space="preserve">Grupos de Investigación que pierden el reconocimiento de MinCiencias o disminuyen su categoría. </v>
      </c>
      <c r="F322" s="332"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32"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332" t="str">
        <f>'01-Mapa de riesgo-UO'!AU323</f>
        <v xml:space="preserve">% de grupos de investigación que perdieron su reconocimiento o disminuyeron su categoría ante MinCiencias. </v>
      </c>
      <c r="K322" s="401">
        <v>0</v>
      </c>
      <c r="L322" s="399"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8" t="str">
        <f>'01-Mapa de riesgo-UO'!AL323</f>
        <v>Anual</v>
      </c>
      <c r="Q322" s="218" t="str">
        <f>'01-Mapa de riesgo-UO'!AP323</f>
        <v>Preventivo</v>
      </c>
      <c r="R322" s="385" t="str">
        <f>'01-Mapa de riesgo-UO'!AR323</f>
        <v>ACEPTABLE</v>
      </c>
      <c r="S322" s="399" t="s">
        <v>2535</v>
      </c>
      <c r="T322" s="399"/>
      <c r="U322" s="223" t="str">
        <f>'01-Mapa de riesgo-UO'!AW323</f>
        <v>REDUCIR</v>
      </c>
      <c r="V322" s="22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1" t="s">
        <v>271</v>
      </c>
      <c r="Y322" s="221" t="s">
        <v>2538</v>
      </c>
      <c r="Z322" s="221" t="s">
        <v>559</v>
      </c>
      <c r="AA322" s="221"/>
      <c r="AB322" s="324" t="s">
        <v>2143</v>
      </c>
    </row>
    <row r="323" spans="1:28" ht="91.5" hidden="1" customHeight="1" x14ac:dyDescent="0.2">
      <c r="A323" s="324"/>
      <c r="B323" s="332"/>
      <c r="C323" s="402"/>
      <c r="D323" s="332"/>
      <c r="E323" s="332"/>
      <c r="F323" s="332"/>
      <c r="G323" s="52" t="str">
        <f>'01-Mapa de riesgo-UO'!I324</f>
        <v xml:space="preserve">Falta de financiación externa o interna para el fortalecimiento de los Grupos de Investigación. </v>
      </c>
      <c r="H323" s="332"/>
      <c r="I323" s="385"/>
      <c r="J323" s="332"/>
      <c r="K323" s="401"/>
      <c r="L323" s="399"/>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8" t="str">
        <f>'01-Mapa de riesgo-UO'!AL324</f>
        <v>Anual</v>
      </c>
      <c r="Q323" s="218" t="str">
        <f>'01-Mapa de riesgo-UO'!AP324</f>
        <v>Preventivo</v>
      </c>
      <c r="R323" s="385"/>
      <c r="S323" s="399" t="s">
        <v>2536</v>
      </c>
      <c r="T323" s="399"/>
      <c r="U323" s="223" t="str">
        <f>'01-Mapa de riesgo-UO'!AW324</f>
        <v>ASUMIR</v>
      </c>
      <c r="V323" s="223">
        <f>'01-Mapa de riesgo-UO'!AX324</f>
        <v>0</v>
      </c>
      <c r="W323" s="180">
        <f>IF(U323="COMPARTIR",'01-Mapa de riesgo-UO'!BA324, IF(U323=0, 0,$I$6))</f>
        <v>0</v>
      </c>
      <c r="X323" s="221"/>
      <c r="Y323" s="221"/>
      <c r="Z323" s="221"/>
      <c r="AA323" s="221"/>
      <c r="AB323" s="324"/>
    </row>
    <row r="324" spans="1:28" ht="91.5" hidden="1" customHeight="1" x14ac:dyDescent="0.2">
      <c r="A324" s="324"/>
      <c r="B324" s="332"/>
      <c r="C324" s="402"/>
      <c r="D324" s="332"/>
      <c r="E324" s="332"/>
      <c r="F324" s="332"/>
      <c r="G324" s="52" t="str">
        <f>'01-Mapa de riesgo-UO'!I325</f>
        <v xml:space="preserve">Desactualización de procedimientos y reglamentación interna relacionada a los Grupos de Investigación. </v>
      </c>
      <c r="H324" s="332"/>
      <c r="I324" s="385"/>
      <c r="J324" s="332"/>
      <c r="K324" s="401"/>
      <c r="L324" s="399"/>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8" t="str">
        <f>'01-Mapa de riesgo-UO'!AL325</f>
        <v>Anual</v>
      </c>
      <c r="Q324" s="218" t="str">
        <f>'01-Mapa de riesgo-UO'!AP325</f>
        <v>Preventivo</v>
      </c>
      <c r="R324" s="385"/>
      <c r="S324" s="399" t="s">
        <v>2537</v>
      </c>
      <c r="T324" s="399"/>
      <c r="U324" s="223" t="str">
        <f>'01-Mapa de riesgo-UO'!AW325</f>
        <v>ASUMIR</v>
      </c>
      <c r="V324" s="223">
        <f>'01-Mapa de riesgo-UO'!AX325</f>
        <v>0</v>
      </c>
      <c r="W324" s="180">
        <f>IF(U324="COMPARTIR",'01-Mapa de riesgo-UO'!BA325, IF(U324=0, 0,$I$6))</f>
        <v>0</v>
      </c>
      <c r="X324" s="221"/>
      <c r="Y324" s="221"/>
      <c r="Z324" s="221"/>
      <c r="AA324" s="221"/>
      <c r="AB324" s="324"/>
    </row>
    <row r="325" spans="1:28" ht="169.5" hidden="1" customHeight="1" x14ac:dyDescent="0.2">
      <c r="A325" s="324">
        <v>106</v>
      </c>
      <c r="B325" s="332" t="str">
        <f>'01-Mapa de riesgo-UO'!D326</f>
        <v>BIENESTAR_INSTITUCIONAL_CALIDAD_DE_VIDA_E_INCLUSIÓN_EN_CONTEXTOS_UNIVERSITARIOS</v>
      </c>
      <c r="C325" s="402" t="str">
        <f>+'01-Mapa de riesgo-UO'!F326</f>
        <v>SI</v>
      </c>
      <c r="D325" s="332" t="str">
        <f>'01-Mapa de riesgo-UO'!J326</f>
        <v>Estratégico</v>
      </c>
      <c r="E325" s="332" t="str">
        <f>'01-Mapa de riesgo-UO'!K326</f>
        <v>Programas de bienestar institucional que no dan respuesta a las necesidades de la comunidad universitaria</v>
      </c>
      <c r="F325" s="332"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32"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332"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3">
        <v>0</v>
      </c>
      <c r="L325" s="399"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8" t="str">
        <f>'01-Mapa de riesgo-UO'!AL326</f>
        <v>Anual</v>
      </c>
      <c r="Q325" s="218" t="str">
        <f>'01-Mapa de riesgo-UO'!AP326</f>
        <v>Detectivo</v>
      </c>
      <c r="R325" s="385" t="str">
        <f>'01-Mapa de riesgo-UO'!AR326</f>
        <v>ACEPTABLE</v>
      </c>
      <c r="S325" s="399" t="s">
        <v>2540</v>
      </c>
      <c r="T325" s="399"/>
      <c r="U325" s="223" t="str">
        <f>'01-Mapa de riesgo-UO'!AW326</f>
        <v>ASUMIR</v>
      </c>
      <c r="V325" s="223">
        <f>'01-Mapa de riesgo-UO'!AX326</f>
        <v>0</v>
      </c>
      <c r="W325" s="180">
        <f>IF(U325="COMPARTIR",'01-Mapa de riesgo-UO'!BA326, IF(U325=0, 0,$I$6))</f>
        <v>0</v>
      </c>
      <c r="X325" s="221"/>
      <c r="Y325" s="221"/>
      <c r="Z325" s="221"/>
      <c r="AA325" s="221"/>
      <c r="AB325" s="324" t="s">
        <v>2143</v>
      </c>
    </row>
    <row r="326" spans="1:28" ht="91.5" hidden="1" customHeight="1" x14ac:dyDescent="0.2">
      <c r="A326" s="324"/>
      <c r="B326" s="332"/>
      <c r="C326" s="402"/>
      <c r="D326" s="332"/>
      <c r="E326" s="332"/>
      <c r="F326" s="332"/>
      <c r="G326" s="52" t="str">
        <f>'01-Mapa de riesgo-UO'!I327</f>
        <v>Normatividad y reglamentación interna  que no permitan el desarrollo de los elementos orientados a lo establecido en el pilar del PDI</v>
      </c>
      <c r="H326" s="332"/>
      <c r="I326" s="385"/>
      <c r="J326" s="332"/>
      <c r="K326" s="401"/>
      <c r="L326" s="399"/>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8" t="str">
        <f>'01-Mapa de riesgo-UO'!AL327</f>
        <v>Semestral</v>
      </c>
      <c r="Q326" s="218" t="str">
        <f>'01-Mapa de riesgo-UO'!AP327</f>
        <v>Detectivo</v>
      </c>
      <c r="R326" s="385"/>
      <c r="S326" s="399" t="s">
        <v>2541</v>
      </c>
      <c r="T326" s="399"/>
      <c r="U326" s="223" t="str">
        <f>'01-Mapa de riesgo-UO'!AW327</f>
        <v>ASUMIR</v>
      </c>
      <c r="V326" s="223">
        <f>'01-Mapa de riesgo-UO'!AX327</f>
        <v>0</v>
      </c>
      <c r="W326" s="180">
        <f>IF(U326="COMPARTIR",'01-Mapa de riesgo-UO'!BA327, IF(U326=0, 0,$I$6))</f>
        <v>0</v>
      </c>
      <c r="X326" s="221"/>
      <c r="Y326" s="221"/>
      <c r="Z326" s="221"/>
      <c r="AA326" s="221"/>
      <c r="AB326" s="324"/>
    </row>
    <row r="327" spans="1:28" ht="91.5" hidden="1" customHeight="1" x14ac:dyDescent="0.2">
      <c r="A327" s="324"/>
      <c r="B327" s="332"/>
      <c r="C327" s="402"/>
      <c r="D327" s="332"/>
      <c r="E327" s="332"/>
      <c r="F327" s="332"/>
      <c r="G327" s="52" t="str">
        <f>'01-Mapa de riesgo-UO'!I328</f>
        <v>Falta de interes de los usuarios en los programas y estrategias orientadas al Bienestar Institucional, la calidad de vida e inclusión en contextos universitarios.</v>
      </c>
      <c r="H327" s="332"/>
      <c r="I327" s="385"/>
      <c r="J327" s="332"/>
      <c r="K327" s="401"/>
      <c r="L327" s="399"/>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8" t="str">
        <f>'01-Mapa de riesgo-UO'!AL328</f>
        <v>Bimestral</v>
      </c>
      <c r="Q327" s="218" t="str">
        <f>'01-Mapa de riesgo-UO'!AP328</f>
        <v>Detectivo</v>
      </c>
      <c r="R327" s="385"/>
      <c r="S327" s="399" t="s">
        <v>2542</v>
      </c>
      <c r="T327" s="399"/>
      <c r="U327" s="223" t="str">
        <f>'01-Mapa de riesgo-UO'!AW328</f>
        <v>ASUMIR</v>
      </c>
      <c r="V327" s="223">
        <f>'01-Mapa de riesgo-UO'!AX328</f>
        <v>0</v>
      </c>
      <c r="W327" s="180">
        <f>IF(U327="COMPARTIR",'01-Mapa de riesgo-UO'!BA328, IF(U327=0, 0,$I$6))</f>
        <v>0</v>
      </c>
      <c r="X327" s="221"/>
      <c r="Y327" s="221"/>
      <c r="Z327" s="221"/>
      <c r="AA327" s="221"/>
      <c r="AB327" s="324"/>
    </row>
    <row r="328" spans="1:28" ht="112.5" hidden="1" customHeight="1" x14ac:dyDescent="0.2">
      <c r="A328" s="324">
        <v>107</v>
      </c>
      <c r="B328" s="332" t="str">
        <f>'01-Mapa de riesgo-UO'!D329</f>
        <v>GESTIÓN_DEL_CONTEXTO_Y_VISIBILIDAD_NACIONAL_E_INTERNACIONAL</v>
      </c>
      <c r="C328" s="402" t="str">
        <f>+'01-Mapa de riesgo-UO'!F329</f>
        <v>SI</v>
      </c>
      <c r="D328" s="332" t="str">
        <f>'01-Mapa de riesgo-UO'!J329</f>
        <v>Estratégico</v>
      </c>
      <c r="E328" s="332" t="str">
        <f>'01-Mapa de riesgo-UO'!K329</f>
        <v xml:space="preserve">  Poca contribución de la universidad al análisis y la búsqueda de soluciones a los problemas de la sociedad</v>
      </c>
      <c r="F328" s="332" t="str">
        <f>'01-Mapa de riesgo-UO'!L329</f>
        <v>Desarrollo de la universidad descontextualizada de la realidad regional, nacional e internacional.</v>
      </c>
      <c r="G328" s="52" t="str">
        <f>'01-Mapa de riesgo-UO'!I329</f>
        <v>Bajo nivel de articulación entre los diferentes actores institucionales.</v>
      </c>
      <c r="H328" s="332"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332" t="str">
        <f>'01-Mapa de riesgo-UO'!AU329</f>
        <v>Cumplimiento de los proyectos de "Gestión de contexto y visibilidad nacional e internacional"</v>
      </c>
      <c r="K328" s="403">
        <v>0.49390000000000001</v>
      </c>
      <c r="L328" s="399"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8" t="str">
        <f>'01-Mapa de riesgo-UO'!AL329</f>
        <v>Cuatrimestral</v>
      </c>
      <c r="Q328" s="218" t="str">
        <f>'01-Mapa de riesgo-UO'!AP329</f>
        <v>Preventivo</v>
      </c>
      <c r="R328" s="385" t="str">
        <f>'01-Mapa de riesgo-UO'!AR329</f>
        <v>ACEPTABLE</v>
      </c>
      <c r="S328" s="399" t="s">
        <v>2446</v>
      </c>
      <c r="T328" s="399"/>
      <c r="U328" s="223" t="str">
        <f>'01-Mapa de riesgo-UO'!AW329</f>
        <v>REDUCIR</v>
      </c>
      <c r="V328" s="223" t="str">
        <f>'01-Mapa de riesgo-UO'!AX329</f>
        <v>Estudios de contexto que permitan que aporten a la toma de decisiones</v>
      </c>
      <c r="W328" s="180">
        <f>IF(U328="COMPARTIR",'01-Mapa de riesgo-UO'!BA329, IF(U328=0, 0,$I$6))</f>
        <v>0</v>
      </c>
      <c r="X328" s="221" t="s">
        <v>271</v>
      </c>
      <c r="Y328" s="221" t="s">
        <v>2447</v>
      </c>
      <c r="Z328" s="221" t="s">
        <v>559</v>
      </c>
      <c r="AA328" s="221"/>
      <c r="AB328" s="324" t="s">
        <v>2143</v>
      </c>
    </row>
    <row r="329" spans="1:28" ht="91.5" hidden="1" customHeight="1" x14ac:dyDescent="0.2">
      <c r="A329" s="324"/>
      <c r="B329" s="332"/>
      <c r="C329" s="402"/>
      <c r="D329" s="332"/>
      <c r="E329" s="332"/>
      <c r="F329" s="332"/>
      <c r="G329" s="52" t="str">
        <f>'01-Mapa de riesgo-UO'!I330</f>
        <v>Ausencia de liderazgo transformacional y de conocimiento frente a la dinámica institucional, regional, nacional e internacional.</v>
      </c>
      <c r="H329" s="332"/>
      <c r="I329" s="385"/>
      <c r="J329" s="332"/>
      <c r="K329" s="401"/>
      <c r="L329" s="399"/>
      <c r="M329" s="204">
        <f>IF('01-Mapa de riesgo-UO'!S330="No existen", "No existe control para el riesgo",'01-Mapa de riesgo-UO'!W330)</f>
        <v>0</v>
      </c>
      <c r="N329" s="204">
        <f>'01-Mapa de riesgo-UO'!AB330</f>
        <v>0</v>
      </c>
      <c r="O329" s="204">
        <f>'01-Mapa de riesgo-UO'!AG330</f>
        <v>0</v>
      </c>
      <c r="P329" s="218">
        <f>'01-Mapa de riesgo-UO'!AL330</f>
        <v>0</v>
      </c>
      <c r="Q329" s="218">
        <f>'01-Mapa de riesgo-UO'!AP330</f>
        <v>0</v>
      </c>
      <c r="R329" s="385"/>
      <c r="S329" s="399" t="s">
        <v>2446</v>
      </c>
      <c r="T329" s="399"/>
      <c r="U329" s="223">
        <f>'01-Mapa de riesgo-UO'!AW330</f>
        <v>0</v>
      </c>
      <c r="V329" s="223">
        <f>'01-Mapa de riesgo-UO'!AX330</f>
        <v>0</v>
      </c>
      <c r="W329" s="180">
        <f>IF(U329="COMPARTIR",'01-Mapa de riesgo-UO'!BA330, IF(U329=0, 0,$I$6))</f>
        <v>0</v>
      </c>
      <c r="X329" s="221"/>
      <c r="Y329" s="221"/>
      <c r="Z329" s="221"/>
      <c r="AA329" s="221"/>
      <c r="AB329" s="324"/>
    </row>
    <row r="330" spans="1:28" ht="91.5" hidden="1" customHeight="1" x14ac:dyDescent="0.2">
      <c r="A330" s="324"/>
      <c r="B330" s="332"/>
      <c r="C330" s="402"/>
      <c r="D330" s="332"/>
      <c r="E330" s="332"/>
      <c r="F330" s="332"/>
      <c r="G330" s="52" t="str">
        <f>'01-Mapa de riesgo-UO'!I331</f>
        <v>Escasa retroalimentación efectiva entre la universidad y el medio.</v>
      </c>
      <c r="H330" s="332"/>
      <c r="I330" s="385"/>
      <c r="J330" s="332"/>
      <c r="K330" s="401"/>
      <c r="L330" s="399"/>
      <c r="M330" s="204">
        <f>IF('01-Mapa de riesgo-UO'!S331="No existen", "No existe control para el riesgo",'01-Mapa de riesgo-UO'!W331)</f>
        <v>0</v>
      </c>
      <c r="N330" s="204">
        <f>'01-Mapa de riesgo-UO'!AB331</f>
        <v>0</v>
      </c>
      <c r="O330" s="204">
        <f>'01-Mapa de riesgo-UO'!AG331</f>
        <v>0</v>
      </c>
      <c r="P330" s="218">
        <f>'01-Mapa de riesgo-UO'!AL331</f>
        <v>0</v>
      </c>
      <c r="Q330" s="218">
        <f>'01-Mapa de riesgo-UO'!AP331</f>
        <v>0</v>
      </c>
      <c r="R330" s="385"/>
      <c r="S330" s="399" t="s">
        <v>2446</v>
      </c>
      <c r="T330" s="399"/>
      <c r="U330" s="223">
        <f>'01-Mapa de riesgo-UO'!AW331</f>
        <v>0</v>
      </c>
      <c r="V330" s="223">
        <f>'01-Mapa de riesgo-UO'!AX331</f>
        <v>0</v>
      </c>
      <c r="W330" s="180">
        <f>IF(U330="COMPARTIR",'01-Mapa de riesgo-UO'!BA331, IF(U330=0, 0,$I$6))</f>
        <v>0</v>
      </c>
      <c r="X330" s="221"/>
      <c r="Y330" s="221"/>
      <c r="Z330" s="221"/>
      <c r="AA330" s="221"/>
      <c r="AB330" s="324"/>
    </row>
    <row r="331" spans="1:28" ht="91.5" hidden="1" customHeight="1" x14ac:dyDescent="0.2">
      <c r="A331" s="324">
        <v>108</v>
      </c>
      <c r="B331" s="332" t="str">
        <f>'01-Mapa de riesgo-UO'!D332</f>
        <v>DOCENCIA</v>
      </c>
      <c r="C331" s="402" t="str">
        <f>+'01-Mapa de riesgo-UO'!F332</f>
        <v>NO</v>
      </c>
      <c r="D331" s="332" t="str">
        <f>'01-Mapa de riesgo-UO'!J332</f>
        <v>Operacional</v>
      </c>
      <c r="E331" s="332" t="str">
        <f>'01-Mapa de riesgo-UO'!K332</f>
        <v>Pérdida de material bibliográfico</v>
      </c>
      <c r="F331" s="332"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32" t="str">
        <f>'01-Mapa de riesgo-UO'!M332</f>
        <v>Menor número de volúmenes
Duplicidad en las compras</v>
      </c>
      <c r="I331" s="385" t="str">
        <f>'01-Mapa de riesgo-UO'!AT332</f>
        <v>LEVE</v>
      </c>
      <c r="J331" s="332" t="str">
        <f>'01-Mapa de riesgo-UO'!AU332</f>
        <v>Número de libros retornados/Número de libros prestados</v>
      </c>
      <c r="K331" s="404">
        <v>0.96</v>
      </c>
      <c r="L331" s="399"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8" t="str">
        <f>'01-Mapa de riesgo-UO'!AL332</f>
        <v>Semestral</v>
      </c>
      <c r="Q331" s="218" t="str">
        <f>'01-Mapa de riesgo-UO'!AP332</f>
        <v>Preventivo</v>
      </c>
      <c r="R331" s="385" t="str">
        <f>'01-Mapa de riesgo-UO'!AR332</f>
        <v>FUERTE</v>
      </c>
      <c r="S331" s="399"/>
      <c r="T331" s="399"/>
      <c r="U331" s="223" t="str">
        <f>'01-Mapa de riesgo-UO'!AW332</f>
        <v>ASUMIR</v>
      </c>
      <c r="V331" s="223">
        <f>'01-Mapa de riesgo-UO'!AX332</f>
        <v>0</v>
      </c>
      <c r="W331" s="180">
        <f>IF(U331="COMPARTIR",'01-Mapa de riesgo-UO'!BA332, IF(U331=0, 0,$I$6))</f>
        <v>0</v>
      </c>
      <c r="X331" s="221"/>
      <c r="Y331" s="221"/>
      <c r="Z331" s="221"/>
      <c r="AA331" s="221"/>
      <c r="AB331" s="324" t="s">
        <v>2144</v>
      </c>
    </row>
    <row r="332" spans="1:28" ht="91.5" hidden="1" customHeight="1" x14ac:dyDescent="0.2">
      <c r="A332" s="324"/>
      <c r="B332" s="332"/>
      <c r="C332" s="402"/>
      <c r="D332" s="332"/>
      <c r="E332" s="332"/>
      <c r="F332" s="332"/>
      <c r="G332" s="52">
        <f>'01-Mapa de riesgo-UO'!I333</f>
        <v>0</v>
      </c>
      <c r="H332" s="332"/>
      <c r="I332" s="385"/>
      <c r="J332" s="332"/>
      <c r="K332" s="401"/>
      <c r="L332" s="399"/>
      <c r="M332" s="204">
        <f>IF('01-Mapa de riesgo-UO'!S333="No existen", "No existe control para el riesgo",'01-Mapa de riesgo-UO'!W333)</f>
        <v>0</v>
      </c>
      <c r="N332" s="204">
        <f>'01-Mapa de riesgo-UO'!AB333</f>
        <v>0</v>
      </c>
      <c r="O332" s="204">
        <f>'01-Mapa de riesgo-UO'!AG333</f>
        <v>0</v>
      </c>
      <c r="P332" s="218">
        <f>'01-Mapa de riesgo-UO'!AL333</f>
        <v>0</v>
      </c>
      <c r="Q332" s="218">
        <f>'01-Mapa de riesgo-UO'!AP333</f>
        <v>0</v>
      </c>
      <c r="R332" s="385"/>
      <c r="S332" s="399"/>
      <c r="T332" s="399"/>
      <c r="U332" s="223" t="str">
        <f>'01-Mapa de riesgo-UO'!AW333</f>
        <v>ASUMIR</v>
      </c>
      <c r="V332" s="223">
        <f>'01-Mapa de riesgo-UO'!AX333</f>
        <v>0</v>
      </c>
      <c r="W332" s="180">
        <f>IF(U332="COMPARTIR",'01-Mapa de riesgo-UO'!BA333, IF(U332=0, 0,$I$6))</f>
        <v>0</v>
      </c>
      <c r="X332" s="221"/>
      <c r="Y332" s="221"/>
      <c r="Z332" s="221"/>
      <c r="AA332" s="221"/>
      <c r="AB332" s="324"/>
    </row>
    <row r="333" spans="1:28" ht="91.5" hidden="1" customHeight="1" x14ac:dyDescent="0.2">
      <c r="A333" s="324"/>
      <c r="B333" s="332"/>
      <c r="C333" s="402"/>
      <c r="D333" s="332"/>
      <c r="E333" s="332"/>
      <c r="F333" s="332"/>
      <c r="G333" s="52">
        <f>'01-Mapa de riesgo-UO'!I334</f>
        <v>0</v>
      </c>
      <c r="H333" s="332"/>
      <c r="I333" s="385"/>
      <c r="J333" s="332"/>
      <c r="K333" s="401"/>
      <c r="L333" s="399"/>
      <c r="M333" s="204">
        <f>IF('01-Mapa de riesgo-UO'!S334="No existen", "No existe control para el riesgo",'01-Mapa de riesgo-UO'!W334)</f>
        <v>0</v>
      </c>
      <c r="N333" s="204">
        <f>'01-Mapa de riesgo-UO'!AB334</f>
        <v>0</v>
      </c>
      <c r="O333" s="204">
        <f>'01-Mapa de riesgo-UO'!AG334</f>
        <v>0</v>
      </c>
      <c r="P333" s="218">
        <f>'01-Mapa de riesgo-UO'!AL334</f>
        <v>0</v>
      </c>
      <c r="Q333" s="218">
        <f>'01-Mapa de riesgo-UO'!AP334</f>
        <v>0</v>
      </c>
      <c r="R333" s="385"/>
      <c r="S333" s="399"/>
      <c r="T333" s="399"/>
      <c r="U333" s="223" t="str">
        <f>'01-Mapa de riesgo-UO'!AW334</f>
        <v>ASUMIR</v>
      </c>
      <c r="V333" s="223">
        <f>'01-Mapa de riesgo-UO'!AX334</f>
        <v>0</v>
      </c>
      <c r="W333" s="180">
        <f>IF(U333="COMPARTIR",'01-Mapa de riesgo-UO'!BA334, IF(U333=0, 0,$I$6))</f>
        <v>0</v>
      </c>
      <c r="X333" s="221"/>
      <c r="Y333" s="221"/>
      <c r="Z333" s="221"/>
      <c r="AA333" s="221"/>
      <c r="AB333" s="324"/>
    </row>
    <row r="334" spans="1:28" ht="91.5" hidden="1" customHeight="1" x14ac:dyDescent="0.2">
      <c r="A334" s="324">
        <v>109</v>
      </c>
      <c r="B334" s="332" t="str">
        <f>'01-Mapa de riesgo-UO'!D335</f>
        <v>CONTROL_SEGUIMIENTO</v>
      </c>
      <c r="C334" s="402" t="str">
        <f>+'01-Mapa de riesgo-UO'!F335</f>
        <v>NO</v>
      </c>
      <c r="D334" s="332" t="str">
        <f>'01-Mapa de riesgo-UO'!J335</f>
        <v>Cumplimiento</v>
      </c>
      <c r="E334" s="332" t="str">
        <f>'01-Mapa de riesgo-UO'!K335</f>
        <v>Ausencia de notificación personal y oportuna de los autos de apertura de notificación disciplinaria</v>
      </c>
      <c r="F334" s="332"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32" t="str">
        <f>'01-Mapa de riesgo-UO'!M335</f>
        <v>Que se genere una nulidad total o parcial del proceso</v>
      </c>
      <c r="I334" s="385" t="str">
        <f>'01-Mapa de riesgo-UO'!AT335</f>
        <v>LEVE</v>
      </c>
      <c r="J334" s="332" t="str">
        <f>'01-Mapa de riesgo-UO'!AU335</f>
        <v>(# notificación personal y oportuna gestionadas/# notificación personal y oportuna requeridas en el expediente procesal)*100</v>
      </c>
      <c r="K334" s="408"/>
      <c r="L334" s="399"/>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8" t="str">
        <f>'01-Mapa de riesgo-UO'!AL335</f>
        <v>Semestral</v>
      </c>
      <c r="Q334" s="218" t="str">
        <f>'01-Mapa de riesgo-UO'!AP335</f>
        <v>Preventivo</v>
      </c>
      <c r="R334" s="385" t="str">
        <f>'01-Mapa de riesgo-UO'!AR335</f>
        <v>ACEPTABLE</v>
      </c>
      <c r="S334" s="399"/>
      <c r="T334" s="399"/>
      <c r="U334" s="223" t="str">
        <f>'01-Mapa de riesgo-UO'!AW335</f>
        <v>ASUMIR</v>
      </c>
      <c r="V334" s="223">
        <f>'01-Mapa de riesgo-UO'!AX335</f>
        <v>0</v>
      </c>
      <c r="W334" s="180">
        <f>IF(U334="COMPARTIR",'01-Mapa de riesgo-UO'!BA335, IF(U334=0, 0,$I$6))</f>
        <v>0</v>
      </c>
      <c r="X334" s="221"/>
      <c r="Y334" s="221"/>
      <c r="Z334" s="221"/>
      <c r="AA334" s="221"/>
      <c r="AB334" s="324"/>
    </row>
    <row r="335" spans="1:28" ht="91.5" hidden="1" customHeight="1" x14ac:dyDescent="0.2">
      <c r="A335" s="324"/>
      <c r="B335" s="332"/>
      <c r="C335" s="402"/>
      <c r="D335" s="332"/>
      <c r="E335" s="332"/>
      <c r="F335" s="332"/>
      <c r="G335" s="52">
        <f>'01-Mapa de riesgo-UO'!I336</f>
        <v>0</v>
      </c>
      <c r="H335" s="332"/>
      <c r="I335" s="385"/>
      <c r="J335" s="332"/>
      <c r="K335" s="405"/>
      <c r="L335" s="399"/>
      <c r="M335" s="204">
        <f>IF('01-Mapa de riesgo-UO'!S336="No existen", "No existe control para el riesgo",'01-Mapa de riesgo-UO'!W336)</f>
        <v>0</v>
      </c>
      <c r="N335" s="204">
        <f>'01-Mapa de riesgo-UO'!AB336</f>
        <v>0</v>
      </c>
      <c r="O335" s="204">
        <f>'01-Mapa de riesgo-UO'!AG336</f>
        <v>0</v>
      </c>
      <c r="P335" s="218">
        <f>'01-Mapa de riesgo-UO'!AL336</f>
        <v>0</v>
      </c>
      <c r="Q335" s="218">
        <f>'01-Mapa de riesgo-UO'!AP336</f>
        <v>0</v>
      </c>
      <c r="R335" s="385"/>
      <c r="S335" s="399"/>
      <c r="T335" s="399"/>
      <c r="U335" s="223" t="str">
        <f>'01-Mapa de riesgo-UO'!AW336</f>
        <v>ASUMIR</v>
      </c>
      <c r="V335" s="223">
        <f>'01-Mapa de riesgo-UO'!AX336</f>
        <v>0</v>
      </c>
      <c r="W335" s="180">
        <f>IF(U335="COMPARTIR",'01-Mapa de riesgo-UO'!BA336, IF(U335=0, 0,$I$6))</f>
        <v>0</v>
      </c>
      <c r="X335" s="221"/>
      <c r="Y335" s="221"/>
      <c r="Z335" s="221"/>
      <c r="AA335" s="221"/>
      <c r="AB335" s="324"/>
    </row>
    <row r="336" spans="1:28" ht="91.5" hidden="1" customHeight="1" x14ac:dyDescent="0.2">
      <c r="A336" s="324"/>
      <c r="B336" s="332"/>
      <c r="C336" s="402"/>
      <c r="D336" s="332"/>
      <c r="E336" s="332"/>
      <c r="F336" s="332"/>
      <c r="G336" s="52">
        <f>'01-Mapa de riesgo-UO'!I337</f>
        <v>0</v>
      </c>
      <c r="H336" s="332"/>
      <c r="I336" s="385"/>
      <c r="J336" s="332"/>
      <c r="K336" s="405"/>
      <c r="L336" s="399"/>
      <c r="M336" s="204">
        <f>IF('01-Mapa de riesgo-UO'!S337="No existen", "No existe control para el riesgo",'01-Mapa de riesgo-UO'!W337)</f>
        <v>0</v>
      </c>
      <c r="N336" s="204">
        <f>'01-Mapa de riesgo-UO'!AB337</f>
        <v>0</v>
      </c>
      <c r="O336" s="204">
        <f>'01-Mapa de riesgo-UO'!AG337</f>
        <v>0</v>
      </c>
      <c r="P336" s="218">
        <f>'01-Mapa de riesgo-UO'!AL337</f>
        <v>0</v>
      </c>
      <c r="Q336" s="218">
        <f>'01-Mapa de riesgo-UO'!AP337</f>
        <v>0</v>
      </c>
      <c r="R336" s="385"/>
      <c r="S336" s="399"/>
      <c r="T336" s="399"/>
      <c r="U336" s="223" t="str">
        <f>'01-Mapa de riesgo-UO'!AW337</f>
        <v>ASUMIR</v>
      </c>
      <c r="V336" s="223">
        <f>'01-Mapa de riesgo-UO'!AX337</f>
        <v>0</v>
      </c>
      <c r="W336" s="180">
        <f>IF(U336="COMPARTIR",'01-Mapa de riesgo-UO'!BA337, IF(U336=0, 0,$I$6))</f>
        <v>0</v>
      </c>
      <c r="X336" s="221"/>
      <c r="Y336" s="221"/>
      <c r="Z336" s="221"/>
      <c r="AA336" s="221"/>
      <c r="AB336" s="324"/>
    </row>
    <row r="337" spans="1:28" ht="91.5" hidden="1" customHeight="1" x14ac:dyDescent="0.2">
      <c r="A337" s="324">
        <v>110</v>
      </c>
      <c r="B337" s="332" t="str">
        <f>'01-Mapa de riesgo-UO'!D338</f>
        <v>CONTROL_SEGUIMIENTO</v>
      </c>
      <c r="C337" s="402" t="str">
        <f>+'01-Mapa de riesgo-UO'!F338</f>
        <v>NO</v>
      </c>
      <c r="D337" s="332" t="str">
        <f>'01-Mapa de riesgo-UO'!J338</f>
        <v>Cumplimiento</v>
      </c>
      <c r="E337" s="332" t="str">
        <f>'01-Mapa de riesgo-UO'!K338</f>
        <v xml:space="preserve">Incumplimiento con el procedimiento establecido en la legislación disciplinaria </v>
      </c>
      <c r="F337" s="332"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32" t="str">
        <f>'01-Mapa de riesgo-UO'!M338</f>
        <v xml:space="preserve">Que se genere una situación adversa a la Universidad  . Sanción disciplinaria. Que se genere una acción de repetición. 
</v>
      </c>
      <c r="I337" s="385" t="str">
        <f>'01-Mapa de riesgo-UO'!AT338</f>
        <v>LEVE</v>
      </c>
      <c r="J337" s="332" t="str">
        <f>'01-Mapa de riesgo-UO'!AU338</f>
        <v>(# procesos gestionados/# procesos allegados)*100</v>
      </c>
      <c r="K337" s="408"/>
      <c r="L337" s="399"/>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8" t="str">
        <f>'01-Mapa de riesgo-UO'!AL338</f>
        <v>Mensual</v>
      </c>
      <c r="Q337" s="218" t="str">
        <f>'01-Mapa de riesgo-UO'!AP338</f>
        <v>Preventivo</v>
      </c>
      <c r="R337" s="385" t="str">
        <f>'01-Mapa de riesgo-UO'!AR338</f>
        <v>FUERTE</v>
      </c>
      <c r="S337" s="399"/>
      <c r="T337" s="399"/>
      <c r="U337" s="223" t="str">
        <f>'01-Mapa de riesgo-UO'!AW338</f>
        <v>ASUMIR</v>
      </c>
      <c r="V337" s="223">
        <f>'01-Mapa de riesgo-UO'!AX338</f>
        <v>0</v>
      </c>
      <c r="W337" s="180">
        <f>IF(U337="COMPARTIR",'01-Mapa de riesgo-UO'!BA338, IF(U337=0, 0,$I$6))</f>
        <v>0</v>
      </c>
      <c r="X337" s="221"/>
      <c r="Y337" s="221"/>
      <c r="Z337" s="221"/>
      <c r="AA337" s="221"/>
      <c r="AB337" s="324"/>
    </row>
    <row r="338" spans="1:28" ht="91.5" hidden="1" customHeight="1" x14ac:dyDescent="0.2">
      <c r="A338" s="324"/>
      <c r="B338" s="332"/>
      <c r="C338" s="402"/>
      <c r="D338" s="332"/>
      <c r="E338" s="332"/>
      <c r="F338" s="332"/>
      <c r="G338" s="52" t="str">
        <f>'01-Mapa de riesgo-UO'!I339</f>
        <v xml:space="preserve">Didlatación de las actuaciones por Apoderados en el proceso. </v>
      </c>
      <c r="H338" s="332"/>
      <c r="I338" s="385"/>
      <c r="J338" s="332"/>
      <c r="K338" s="405"/>
      <c r="L338" s="399"/>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8" t="str">
        <f>'01-Mapa de riesgo-UO'!AL339</f>
        <v>Diaria</v>
      </c>
      <c r="Q338" s="218" t="str">
        <f>'01-Mapa de riesgo-UO'!AP339</f>
        <v>Preventivo</v>
      </c>
      <c r="R338" s="385"/>
      <c r="S338" s="399"/>
      <c r="T338" s="399"/>
      <c r="U338" s="223" t="str">
        <f>'01-Mapa de riesgo-UO'!AW339</f>
        <v>ASUMIR</v>
      </c>
      <c r="V338" s="223">
        <f>'01-Mapa de riesgo-UO'!AX339</f>
        <v>0</v>
      </c>
      <c r="W338" s="180">
        <f>IF(U338="COMPARTIR",'01-Mapa de riesgo-UO'!BA339, IF(U338=0, 0,$I$6))</f>
        <v>0</v>
      </c>
      <c r="X338" s="221"/>
      <c r="Y338" s="221"/>
      <c r="Z338" s="221"/>
      <c r="AA338" s="221"/>
      <c r="AB338" s="324"/>
    </row>
    <row r="339" spans="1:28" ht="91.5" hidden="1" customHeight="1" x14ac:dyDescent="0.2">
      <c r="A339" s="324"/>
      <c r="B339" s="332"/>
      <c r="C339" s="402"/>
      <c r="D339" s="332"/>
      <c r="E339" s="332"/>
      <c r="F339" s="332"/>
      <c r="G339" s="52" t="str">
        <f>'01-Mapa de riesgo-UO'!I340</f>
        <v>Se presenten dificultades en el recaudo de  las pruebas.</v>
      </c>
      <c r="H339" s="332"/>
      <c r="I339" s="385"/>
      <c r="J339" s="332"/>
      <c r="K339" s="405"/>
      <c r="L339" s="399"/>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8" t="str">
        <f>'01-Mapa de riesgo-UO'!AL340</f>
        <v>Semestral</v>
      </c>
      <c r="Q339" s="218" t="str">
        <f>'01-Mapa de riesgo-UO'!AP340</f>
        <v>Preventivo</v>
      </c>
      <c r="R339" s="385"/>
      <c r="S339" s="399"/>
      <c r="T339" s="399"/>
      <c r="U339" s="223" t="str">
        <f>'01-Mapa de riesgo-UO'!AW340</f>
        <v>ASUMIR</v>
      </c>
      <c r="V339" s="223">
        <f>'01-Mapa de riesgo-UO'!AX340</f>
        <v>0</v>
      </c>
      <c r="W339" s="180">
        <f>IF(U339="COMPARTIR",'01-Mapa de riesgo-UO'!BA340, IF(U339=0, 0,$I$6))</f>
        <v>0</v>
      </c>
      <c r="X339" s="221"/>
      <c r="Y339" s="221"/>
      <c r="Z339" s="221"/>
      <c r="AA339" s="221"/>
      <c r="AB339" s="324"/>
    </row>
    <row r="340" spans="1:28" ht="91.5" hidden="1" customHeight="1" x14ac:dyDescent="0.2">
      <c r="A340" s="324">
        <v>111</v>
      </c>
      <c r="B340" s="332" t="str">
        <f>'01-Mapa de riesgo-UO'!D341</f>
        <v>CONTROL_SEGUIMIENTO</v>
      </c>
      <c r="C340" s="402" t="str">
        <f>+'01-Mapa de riesgo-UO'!F341</f>
        <v>NO</v>
      </c>
      <c r="D340" s="332" t="str">
        <f>'01-Mapa de riesgo-UO'!J341</f>
        <v>Cumplimiento</v>
      </c>
      <c r="E340" s="332"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32" t="str">
        <f>'01-Mapa de riesgo-UO'!L341</f>
        <v xml:space="preserve">Por falta de regulación se queden quejas sin tramitar </v>
      </c>
      <c r="G340" s="52" t="str">
        <f>'01-Mapa de riesgo-UO'!I341</f>
        <v>Falta crear un regimen disciplinario para los profesores que no estan en carrera docente</v>
      </c>
      <c r="H340" s="332"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332" t="str">
        <f>'01-Mapa de riesgo-UO'!AU341</f>
        <v xml:space="preserve">(#Procesos en contra de transitorios /# falta de competencia)*0 </v>
      </c>
      <c r="K340" s="408"/>
      <c r="L340" s="399"/>
      <c r="M340" s="204" t="str">
        <f>IF('01-Mapa de riesgo-UO'!S341="No existen", "No existe control para el riesgo",'01-Mapa de riesgo-UO'!W341)</f>
        <v>No depende de esta dependencia</v>
      </c>
      <c r="N340" s="204">
        <f>'01-Mapa de riesgo-UO'!AB341</f>
        <v>0</v>
      </c>
      <c r="O340" s="204">
        <f>'01-Mapa de riesgo-UO'!AG341</f>
        <v>0</v>
      </c>
      <c r="P340" s="218" t="str">
        <f>'01-Mapa de riesgo-UO'!AL341</f>
        <v>Anual</v>
      </c>
      <c r="Q340" s="218" t="str">
        <f>'01-Mapa de riesgo-UO'!AP341</f>
        <v>Detectivo</v>
      </c>
      <c r="R340" s="385" t="str">
        <f>'01-Mapa de riesgo-UO'!AR341</f>
        <v>DÉBIL</v>
      </c>
      <c r="S340" s="399"/>
      <c r="T340" s="399"/>
      <c r="U340" s="223" t="str">
        <f>'01-Mapa de riesgo-UO'!AW341</f>
        <v>ASUMIR</v>
      </c>
      <c r="V340" s="223">
        <f>'01-Mapa de riesgo-UO'!AX341</f>
        <v>0</v>
      </c>
      <c r="W340" s="180">
        <f>IF(U340="COMPARTIR",'01-Mapa de riesgo-UO'!BA341, IF(U340=0, 0,$I$6))</f>
        <v>0</v>
      </c>
      <c r="X340" s="221"/>
      <c r="Y340" s="221"/>
      <c r="Z340" s="221"/>
      <c r="AA340" s="221"/>
      <c r="AB340" s="324"/>
    </row>
    <row r="341" spans="1:28" ht="91.5" hidden="1" customHeight="1" x14ac:dyDescent="0.2">
      <c r="A341" s="324"/>
      <c r="B341" s="332"/>
      <c r="C341" s="402"/>
      <c r="D341" s="332"/>
      <c r="E341" s="332"/>
      <c r="F341" s="332"/>
      <c r="G341" s="52" t="str">
        <f>'01-Mapa de riesgo-UO'!I342</f>
        <v xml:space="preserve">Otorgar competencia a  dependencia de la UTP para que conosca y tramite estos asuntos </v>
      </c>
      <c r="H341" s="332"/>
      <c r="I341" s="385"/>
      <c r="J341" s="332"/>
      <c r="K341" s="405"/>
      <c r="L341" s="399"/>
      <c r="M341" s="204" t="str">
        <f>IF('01-Mapa de riesgo-UO'!S342="No existen", "No existe control para el riesgo",'01-Mapa de riesgo-UO'!W342)</f>
        <v>No depende de esta dependencia</v>
      </c>
      <c r="N341" s="204">
        <f>'01-Mapa de riesgo-UO'!AB342</f>
        <v>0</v>
      </c>
      <c r="O341" s="204">
        <f>'01-Mapa de riesgo-UO'!AG342</f>
        <v>0</v>
      </c>
      <c r="P341" s="218" t="str">
        <f>'01-Mapa de riesgo-UO'!AL342</f>
        <v>Anual</v>
      </c>
      <c r="Q341" s="218" t="str">
        <f>'01-Mapa de riesgo-UO'!AP342</f>
        <v>Detectivo</v>
      </c>
      <c r="R341" s="385"/>
      <c r="S341" s="399"/>
      <c r="T341" s="399"/>
      <c r="U341" s="223" t="str">
        <f>'01-Mapa de riesgo-UO'!AW342</f>
        <v>ASUMIR</v>
      </c>
      <c r="V341" s="223">
        <f>'01-Mapa de riesgo-UO'!AX342</f>
        <v>0</v>
      </c>
      <c r="W341" s="180">
        <f>IF(U341="COMPARTIR",'01-Mapa de riesgo-UO'!BA342, IF(U341=0, 0,$I$6))</f>
        <v>0</v>
      </c>
      <c r="X341" s="221"/>
      <c r="Y341" s="221"/>
      <c r="Z341" s="221"/>
      <c r="AA341" s="221"/>
      <c r="AB341" s="324"/>
    </row>
    <row r="342" spans="1:28" ht="91.5" hidden="1" customHeight="1" x14ac:dyDescent="0.2">
      <c r="A342" s="324"/>
      <c r="B342" s="332"/>
      <c r="C342" s="402"/>
      <c r="D342" s="332"/>
      <c r="E342" s="332"/>
      <c r="F342" s="332"/>
      <c r="G342" s="52" t="str">
        <f>'01-Mapa de riesgo-UO'!I343</f>
        <v>Expedir los acuerdos necesario que regulen las competencias requeridas</v>
      </c>
      <c r="H342" s="332"/>
      <c r="I342" s="385"/>
      <c r="J342" s="332"/>
      <c r="K342" s="405"/>
      <c r="L342" s="399"/>
      <c r="M342" s="204" t="str">
        <f>IF('01-Mapa de riesgo-UO'!S343="No existen", "No existe control para el riesgo",'01-Mapa de riesgo-UO'!W343)</f>
        <v>No depende de esta dependencia</v>
      </c>
      <c r="N342" s="204">
        <f>'01-Mapa de riesgo-UO'!AB343</f>
        <v>0</v>
      </c>
      <c r="O342" s="204">
        <f>'01-Mapa de riesgo-UO'!AG343</f>
        <v>0</v>
      </c>
      <c r="P342" s="218" t="str">
        <f>'01-Mapa de riesgo-UO'!AL343</f>
        <v>Anual</v>
      </c>
      <c r="Q342" s="218" t="str">
        <f>'01-Mapa de riesgo-UO'!AP343</f>
        <v>Detectivo</v>
      </c>
      <c r="R342" s="385"/>
      <c r="S342" s="399"/>
      <c r="T342" s="399"/>
      <c r="U342" s="223" t="str">
        <f>'01-Mapa de riesgo-UO'!AW343</f>
        <v>ASUMIR</v>
      </c>
      <c r="V342" s="223">
        <f>'01-Mapa de riesgo-UO'!AX343</f>
        <v>0</v>
      </c>
      <c r="W342" s="180">
        <f>IF(U342="COMPARTIR",'01-Mapa de riesgo-UO'!BA343, IF(U342=0, 0,$I$6))</f>
        <v>0</v>
      </c>
      <c r="X342" s="221"/>
      <c r="Y342" s="221"/>
      <c r="Z342" s="221"/>
      <c r="AA342" s="221"/>
      <c r="AB342" s="324"/>
    </row>
    <row r="343" spans="1:28" ht="91.5" hidden="1" customHeight="1" x14ac:dyDescent="0.2">
      <c r="A343" s="324">
        <v>112</v>
      </c>
      <c r="B343" s="332" t="str">
        <f>'01-Mapa de riesgo-UO'!D344</f>
        <v>BIENESTAR_INSTITUCIONAL</v>
      </c>
      <c r="C343" s="402" t="str">
        <f>+'01-Mapa de riesgo-UO'!F344</f>
        <v>NO</v>
      </c>
      <c r="D343" s="332" t="str">
        <f>'01-Mapa de riesgo-UO'!J344</f>
        <v>Cumplimiento</v>
      </c>
      <c r="E343" s="332" t="str">
        <f>'01-Mapa de riesgo-UO'!K344</f>
        <v xml:space="preserve">Incumplimiento a la normatividad, lineamientos, procesos y procedimientos tanto de carácter interno y externo vigente </v>
      </c>
      <c r="F343" s="332"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32"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332" t="str">
        <f>'01-Mapa de riesgo-UO'!AU344</f>
        <v xml:space="preserve">Nro de situaciones presentadas por incumplimiento de la normatividad </v>
      </c>
      <c r="K343" s="401">
        <v>0</v>
      </c>
      <c r="L343" s="427"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8" t="str">
        <f>'01-Mapa de riesgo-UO'!AL344</f>
        <v>No definida</v>
      </c>
      <c r="Q343" s="218" t="str">
        <f>'01-Mapa de riesgo-UO'!AP344</f>
        <v>Preventivo</v>
      </c>
      <c r="R343" s="385" t="str">
        <f>'01-Mapa de riesgo-UO'!AR344</f>
        <v>ACEPTABLE</v>
      </c>
      <c r="S343" s="427" t="s">
        <v>2400</v>
      </c>
      <c r="T343" s="427"/>
      <c r="U343" s="223" t="str">
        <f>'01-Mapa de riesgo-UO'!AW344</f>
        <v>REDUCIR</v>
      </c>
      <c r="V343" s="223" t="str">
        <f>'01-Mapa de riesgo-UO'!AX344</f>
        <v xml:space="preserve">Revisión Periodica del cumplimiento en grupo de lideres interno </v>
      </c>
      <c r="W343" s="180">
        <f>IF(U343="COMPARTIR",'01-Mapa de riesgo-UO'!BA344, IF(U343=0, 0,$I$6))</f>
        <v>0</v>
      </c>
      <c r="X343" s="221" t="s">
        <v>271</v>
      </c>
      <c r="Y343" s="222" t="s">
        <v>2404</v>
      </c>
      <c r="Z343" s="221" t="s">
        <v>2405</v>
      </c>
      <c r="AA343" s="221"/>
      <c r="AB343" s="324" t="s">
        <v>2144</v>
      </c>
    </row>
    <row r="344" spans="1:28" ht="91.5" hidden="1" customHeight="1" x14ac:dyDescent="0.2">
      <c r="A344" s="324"/>
      <c r="B344" s="332"/>
      <c r="C344" s="402"/>
      <c r="D344" s="332"/>
      <c r="E344" s="332"/>
      <c r="F344" s="332"/>
      <c r="G344" s="52" t="str">
        <f>'01-Mapa de riesgo-UO'!I345</f>
        <v>Falta de supervisión efectiva de la implementación de la normatividad, lineamiento, proceso o procedimiento</v>
      </c>
      <c r="H344" s="332"/>
      <c r="I344" s="385"/>
      <c r="J344" s="332"/>
      <c r="K344" s="401"/>
      <c r="L344" s="427"/>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8" t="str">
        <f>'01-Mapa de riesgo-UO'!AL345</f>
        <v>Semestral</v>
      </c>
      <c r="Q344" s="218" t="str">
        <f>'01-Mapa de riesgo-UO'!AP345</f>
        <v>Preventivo</v>
      </c>
      <c r="R344" s="385"/>
      <c r="S344" s="427" t="s">
        <v>2401</v>
      </c>
      <c r="T344" s="427"/>
      <c r="U344" s="223" t="str">
        <f>'01-Mapa de riesgo-UO'!AW345</f>
        <v>REDUCIR</v>
      </c>
      <c r="V344" s="223" t="str">
        <f>'01-Mapa de riesgo-UO'!AX345</f>
        <v xml:space="preserve">Alineación  con el area juridica de la UTP para la identificación de la normatividad </v>
      </c>
      <c r="W344" s="180">
        <f>IF(U344="COMPARTIR",'01-Mapa de riesgo-UO'!BA345, IF(U344=0, 0,$I$6))</f>
        <v>0</v>
      </c>
      <c r="X344" s="221" t="s">
        <v>271</v>
      </c>
      <c r="Y344" s="222" t="s">
        <v>2406</v>
      </c>
      <c r="Z344" s="221" t="s">
        <v>2405</v>
      </c>
      <c r="AA344" s="221"/>
      <c r="AB344" s="324"/>
    </row>
    <row r="345" spans="1:28" ht="91.5" hidden="1" customHeight="1" x14ac:dyDescent="0.2">
      <c r="A345" s="324"/>
      <c r="B345" s="332"/>
      <c r="C345" s="402"/>
      <c r="D345" s="332"/>
      <c r="E345" s="332"/>
      <c r="F345" s="332"/>
      <c r="G345" s="52">
        <f>'01-Mapa de riesgo-UO'!I346</f>
        <v>0</v>
      </c>
      <c r="H345" s="332"/>
      <c r="I345" s="385"/>
      <c r="J345" s="332"/>
      <c r="K345" s="401"/>
      <c r="L345" s="427"/>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8" t="str">
        <f>'01-Mapa de riesgo-UO'!AL346</f>
        <v>Semestral</v>
      </c>
      <c r="Q345" s="218" t="str">
        <f>'01-Mapa de riesgo-UO'!AP346</f>
        <v>Preventivo</v>
      </c>
      <c r="R345" s="385"/>
      <c r="S345" s="399" t="s">
        <v>2402</v>
      </c>
      <c r="T345" s="399"/>
      <c r="U345" s="223">
        <f>'01-Mapa de riesgo-UO'!AW346</f>
        <v>0</v>
      </c>
      <c r="V345" s="223">
        <f>'01-Mapa de riesgo-UO'!AX346</f>
        <v>0</v>
      </c>
      <c r="W345" s="180">
        <f>IF(U345="COMPARTIR",'01-Mapa de riesgo-UO'!BA346, IF(U345=0, 0,$I$6))</f>
        <v>0</v>
      </c>
      <c r="X345" s="221" t="s">
        <v>271</v>
      </c>
      <c r="Y345" s="222" t="s">
        <v>2407</v>
      </c>
      <c r="Z345" s="221" t="s">
        <v>2405</v>
      </c>
      <c r="AA345" s="221"/>
      <c r="AB345" s="324"/>
    </row>
    <row r="346" spans="1:28" ht="91.5" hidden="1" customHeight="1" x14ac:dyDescent="0.2">
      <c r="A346" s="324">
        <v>113</v>
      </c>
      <c r="B346" s="332" t="str">
        <f>'01-Mapa de riesgo-UO'!D347</f>
        <v>BIENESTAR_INSTITUCIONAL</v>
      </c>
      <c r="C346" s="402" t="str">
        <f>+'01-Mapa de riesgo-UO'!F347</f>
        <v>NO</v>
      </c>
      <c r="D346" s="332" t="str">
        <f>'01-Mapa de riesgo-UO'!J347</f>
        <v>Información</v>
      </c>
      <c r="E346" s="332" t="str">
        <f>'01-Mapa de riesgo-UO'!K347</f>
        <v xml:space="preserve">Fuga del conocimiento clave adquirido durante la permanencia en la Institución del colaborador </v>
      </c>
      <c r="F346" s="332"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32"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332" t="str">
        <f>'01-Mapa de riesgo-UO'!AU347</f>
        <v xml:space="preserve">Prueba piloto implementación fuga del conocimiento </v>
      </c>
      <c r="K346" s="401">
        <v>20</v>
      </c>
      <c r="L346" s="399"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8" t="str">
        <f>'01-Mapa de riesgo-UO'!AL347</f>
        <v>No definida</v>
      </c>
      <c r="Q346" s="218" t="str">
        <f>'01-Mapa de riesgo-UO'!AP347</f>
        <v>Preventivo</v>
      </c>
      <c r="R346" s="385" t="str">
        <f>'01-Mapa de riesgo-UO'!AR347</f>
        <v>ACEPTABLE</v>
      </c>
      <c r="S346" s="399" t="s">
        <v>2403</v>
      </c>
      <c r="T346" s="399"/>
      <c r="U346" s="223" t="str">
        <f>'01-Mapa de riesgo-UO'!AW347</f>
        <v>REDUCIR</v>
      </c>
      <c r="V346" s="223" t="str">
        <f>'01-Mapa de riesgo-UO'!AX347</f>
        <v xml:space="preserve">Identificar la metodologia a aplicarse  durante prueba piloto </v>
      </c>
      <c r="W346" s="180">
        <f>IF(U346="COMPARTIR",'01-Mapa de riesgo-UO'!BA347, IF(U346=0, 0,$I$6))</f>
        <v>0</v>
      </c>
      <c r="X346" s="221" t="s">
        <v>271</v>
      </c>
      <c r="Y346" s="222" t="s">
        <v>2408</v>
      </c>
      <c r="Z346" s="221" t="s">
        <v>2405</v>
      </c>
      <c r="AA346" s="221"/>
      <c r="AB346" s="324" t="s">
        <v>2144</v>
      </c>
    </row>
    <row r="347" spans="1:28" ht="91.5" hidden="1" customHeight="1" x14ac:dyDescent="0.2">
      <c r="A347" s="324"/>
      <c r="B347" s="332"/>
      <c r="C347" s="402"/>
      <c r="D347" s="332"/>
      <c r="E347" s="332"/>
      <c r="F347" s="332"/>
      <c r="G347" s="52" t="str">
        <f>'01-Mapa de riesgo-UO'!I348</f>
        <v>*Falta de aplicación de mecanismos 
para transferir y capitalizar el
conocimiento.</v>
      </c>
      <c r="H347" s="332"/>
      <c r="I347" s="385"/>
      <c r="J347" s="332"/>
      <c r="K347" s="401"/>
      <c r="L347" s="399"/>
      <c r="M347" s="204">
        <f>IF('01-Mapa de riesgo-UO'!S348="No existen", "No existe control para el riesgo",'01-Mapa de riesgo-UO'!W348)</f>
        <v>0</v>
      </c>
      <c r="N347" s="204">
        <f>'01-Mapa de riesgo-UO'!AB348</f>
        <v>0</v>
      </c>
      <c r="O347" s="204">
        <f>'01-Mapa de riesgo-UO'!AG348</f>
        <v>0</v>
      </c>
      <c r="P347" s="218">
        <f>'01-Mapa de riesgo-UO'!AL348</f>
        <v>0</v>
      </c>
      <c r="Q347" s="218">
        <f>'01-Mapa de riesgo-UO'!AP348</f>
        <v>0</v>
      </c>
      <c r="R347" s="385"/>
      <c r="S347" s="399"/>
      <c r="T347" s="399"/>
      <c r="U347" s="223" t="str">
        <f>'01-Mapa de riesgo-UO'!AW348</f>
        <v>REDUCIR</v>
      </c>
      <c r="V347" s="223" t="str">
        <f>'01-Mapa de riesgo-UO'!AX348</f>
        <v xml:space="preserve">Identificar las personas que tienen conocimiento clave </v>
      </c>
      <c r="W347" s="180">
        <f>IF(U347="COMPARTIR",'01-Mapa de riesgo-UO'!BA348, IF(U347=0, 0,$I$6))</f>
        <v>0</v>
      </c>
      <c r="X347" s="221" t="s">
        <v>271</v>
      </c>
      <c r="Y347" s="222" t="s">
        <v>2409</v>
      </c>
      <c r="Z347" s="221" t="s">
        <v>2405</v>
      </c>
      <c r="AA347" s="221"/>
      <c r="AB347" s="324"/>
    </row>
    <row r="348" spans="1:28" ht="91.5" hidden="1" customHeight="1" x14ac:dyDescent="0.2">
      <c r="A348" s="324"/>
      <c r="B348" s="332"/>
      <c r="C348" s="402"/>
      <c r="D348" s="332"/>
      <c r="E348" s="332"/>
      <c r="F348" s="332"/>
      <c r="G348" s="52" t="str">
        <f>'01-Mapa de riesgo-UO'!I349</f>
        <v xml:space="preserve">* Retiro de personas con
conocimiento clave en
la Institución </v>
      </c>
      <c r="H348" s="332"/>
      <c r="I348" s="385"/>
      <c r="J348" s="332"/>
      <c r="K348" s="401"/>
      <c r="L348" s="399"/>
      <c r="M348" s="204">
        <f>IF('01-Mapa de riesgo-UO'!S349="No existen", "No existe control para el riesgo",'01-Mapa de riesgo-UO'!W349)</f>
        <v>0</v>
      </c>
      <c r="N348" s="204">
        <f>'01-Mapa de riesgo-UO'!AB349</f>
        <v>0</v>
      </c>
      <c r="O348" s="204">
        <f>'01-Mapa de riesgo-UO'!AG349</f>
        <v>0</v>
      </c>
      <c r="P348" s="218">
        <f>'01-Mapa de riesgo-UO'!AL349</f>
        <v>0</v>
      </c>
      <c r="Q348" s="218">
        <f>'01-Mapa de riesgo-UO'!AP349</f>
        <v>0</v>
      </c>
      <c r="R348" s="385"/>
      <c r="S348" s="399"/>
      <c r="T348" s="399"/>
      <c r="U348" s="223" t="str">
        <f>'01-Mapa de riesgo-UO'!AW349</f>
        <v>REDUCIR</v>
      </c>
      <c r="V348" s="223" t="str">
        <f>'01-Mapa de riesgo-UO'!AX349</f>
        <v>Implementar prueba piloto del plan de entrenamiento con enfoque de transferencia del conocimiento para contratación docente</v>
      </c>
      <c r="W348" s="180">
        <f>IF(U348="COMPARTIR",'01-Mapa de riesgo-UO'!BA349, IF(U348=0, 0,$I$6))</f>
        <v>0</v>
      </c>
      <c r="X348" s="221" t="s">
        <v>271</v>
      </c>
      <c r="Y348" s="222" t="s">
        <v>2410</v>
      </c>
      <c r="Z348" s="221" t="s">
        <v>2405</v>
      </c>
      <c r="AA348" s="221"/>
      <c r="AB348" s="324"/>
    </row>
    <row r="349" spans="1:28" ht="91.5" hidden="1" customHeight="1" x14ac:dyDescent="0.2">
      <c r="A349" s="324">
        <v>114</v>
      </c>
      <c r="B349" s="332" t="str">
        <f>'01-Mapa de riesgo-UO'!D350</f>
        <v>CONTROL_SEGUIMIENTO</v>
      </c>
      <c r="C349" s="402" t="str">
        <f>+'01-Mapa de riesgo-UO'!F350</f>
        <v>NO</v>
      </c>
      <c r="D349" s="332" t="str">
        <f>'01-Mapa de riesgo-UO'!J350</f>
        <v>Cumplimiento</v>
      </c>
      <c r="E349" s="332" t="str">
        <f>'01-Mapa de riesgo-UO'!K350</f>
        <v>Incumplimiento de la norma externa que rige la rendición de la cuenta e informes (RCA) a la Contraloría General de la República</v>
      </c>
      <c r="F349" s="332"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32" t="str">
        <f>'01-Mapa de riesgo-UO'!M350</f>
        <v>Sanciones  impuestas  a los funcionarios responsables de la  RCA</v>
      </c>
      <c r="I349" s="385" t="str">
        <f>'01-Mapa de riesgo-UO'!AT350</f>
        <v>LEVE</v>
      </c>
      <c r="J349" s="332"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4">
        <v>0</v>
      </c>
      <c r="L349" s="399"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8" t="str">
        <f>'01-Mapa de riesgo-UO'!AL350</f>
        <v>Mensual</v>
      </c>
      <c r="Q349" s="218" t="str">
        <f>'01-Mapa de riesgo-UO'!AP350</f>
        <v>Preventivo</v>
      </c>
      <c r="R349" s="385" t="str">
        <f>'01-Mapa de riesgo-UO'!AR350</f>
        <v>ACEPTABLE</v>
      </c>
      <c r="S349" s="399" t="s">
        <v>2437</v>
      </c>
      <c r="T349" s="399"/>
      <c r="U349" s="223" t="str">
        <f>'01-Mapa de riesgo-UO'!AW350</f>
        <v>ASUMIR</v>
      </c>
      <c r="V349" s="223">
        <f>'01-Mapa de riesgo-UO'!AX350</f>
        <v>0</v>
      </c>
      <c r="W349" s="180">
        <f>IF(U349="COMPARTIR",'01-Mapa de riesgo-UO'!BA350, IF(U349=0, 0,$I$6))</f>
        <v>0</v>
      </c>
      <c r="X349" s="221"/>
      <c r="Y349" s="221"/>
      <c r="Z349" s="221"/>
      <c r="AA349" s="221"/>
      <c r="AB349" s="324" t="s">
        <v>2144</v>
      </c>
    </row>
    <row r="350" spans="1:28" ht="91.5" hidden="1" customHeight="1" x14ac:dyDescent="0.2">
      <c r="A350" s="324"/>
      <c r="B350" s="332"/>
      <c r="C350" s="402"/>
      <c r="D350" s="332"/>
      <c r="E350" s="332"/>
      <c r="F350" s="332"/>
      <c r="G350" s="52" t="str">
        <f>'01-Mapa de riesgo-UO'!I351</f>
        <v>La información  requerida  en la RCA no se encuentra sistematizada y su  consulta, elaboración y verificación es  manual.</v>
      </c>
      <c r="H350" s="332"/>
      <c r="I350" s="385"/>
      <c r="J350" s="332"/>
      <c r="K350" s="401"/>
      <c r="L350" s="399"/>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8" t="str">
        <f>'01-Mapa de riesgo-UO'!AL351</f>
        <v>Mensual</v>
      </c>
      <c r="Q350" s="218" t="str">
        <f>'01-Mapa de riesgo-UO'!AP351</f>
        <v>Detectivo</v>
      </c>
      <c r="R350" s="385"/>
      <c r="S350" s="399" t="s">
        <v>2438</v>
      </c>
      <c r="T350" s="399"/>
      <c r="U350" s="223" t="str">
        <f>'01-Mapa de riesgo-UO'!AW351</f>
        <v>ASUMIR</v>
      </c>
      <c r="V350" s="223">
        <f>'01-Mapa de riesgo-UO'!AX351</f>
        <v>0</v>
      </c>
      <c r="W350" s="180">
        <f>IF(U350="COMPARTIR",'01-Mapa de riesgo-UO'!BA351, IF(U350=0, 0,$I$6))</f>
        <v>0</v>
      </c>
      <c r="X350" s="221"/>
      <c r="Y350" s="221"/>
      <c r="Z350" s="221"/>
      <c r="AA350" s="221"/>
      <c r="AB350" s="324"/>
    </row>
    <row r="351" spans="1:28" ht="91.5" hidden="1" customHeight="1" x14ac:dyDescent="0.2">
      <c r="A351" s="324"/>
      <c r="B351" s="332"/>
      <c r="C351" s="402"/>
      <c r="D351" s="332"/>
      <c r="E351" s="332"/>
      <c r="F351" s="332"/>
      <c r="G351" s="52">
        <f>'01-Mapa de riesgo-UO'!I352</f>
        <v>0</v>
      </c>
      <c r="H351" s="332"/>
      <c r="I351" s="385"/>
      <c r="J351" s="332"/>
      <c r="K351" s="401"/>
      <c r="L351" s="399"/>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8" t="str">
        <f>'01-Mapa de riesgo-UO'!AL352</f>
        <v>Mensual</v>
      </c>
      <c r="Q351" s="218" t="str">
        <f>'01-Mapa de riesgo-UO'!AP352</f>
        <v>Detectivo</v>
      </c>
      <c r="R351" s="385"/>
      <c r="S351" s="399" t="s">
        <v>2439</v>
      </c>
      <c r="T351" s="399"/>
      <c r="U351" s="223" t="str">
        <f>'01-Mapa de riesgo-UO'!AW352</f>
        <v>ASUMIR</v>
      </c>
      <c r="V351" s="223">
        <f>'01-Mapa de riesgo-UO'!AX352</f>
        <v>0</v>
      </c>
      <c r="W351" s="180">
        <f>IF(U351="COMPARTIR",'01-Mapa de riesgo-UO'!BA352, IF(U351=0, 0,$I$6))</f>
        <v>0</v>
      </c>
      <c r="X351" s="221"/>
      <c r="Y351" s="221"/>
      <c r="Z351" s="221"/>
      <c r="AA351" s="221"/>
      <c r="AB351" s="324"/>
    </row>
    <row r="352" spans="1:28" ht="91.5" hidden="1" customHeight="1" x14ac:dyDescent="0.2">
      <c r="A352" s="324">
        <v>115</v>
      </c>
      <c r="B352" s="332" t="str">
        <f>'01-Mapa de riesgo-UO'!D353</f>
        <v>CONTROL_SEGUIMIENTO</v>
      </c>
      <c r="C352" s="402" t="str">
        <f>+'01-Mapa de riesgo-UO'!F353</f>
        <v>NO</v>
      </c>
      <c r="D352" s="332" t="str">
        <f>'01-Mapa de riesgo-UO'!J353</f>
        <v>Operacional</v>
      </c>
      <c r="E352" s="332" t="str">
        <f>'01-Mapa de riesgo-UO'!K353</f>
        <v>Baja cobertura del programa anual de auditorías de Control Interno</v>
      </c>
      <c r="F352" s="332"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32" t="str">
        <f>'01-Mapa de riesgo-UO'!M353</f>
        <v>Información insuficiente para la alta dirección que permita tomar decisiones para la mejora
Hallazgos de auditoria de CGR</v>
      </c>
      <c r="I352" s="385" t="str">
        <f>'01-Mapa de riesgo-UO'!AT353</f>
        <v>LEVE</v>
      </c>
      <c r="J352" s="332"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4">
        <f>6/10</f>
        <v>0.6</v>
      </c>
      <c r="L352" s="399"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8" t="str">
        <f>'01-Mapa de riesgo-UO'!AL353</f>
        <v>Anual</v>
      </c>
      <c r="Q352" s="218" t="str">
        <f>'01-Mapa de riesgo-UO'!AP353</f>
        <v>Preventivo</v>
      </c>
      <c r="R352" s="385" t="str">
        <f>'01-Mapa de riesgo-UO'!AR353</f>
        <v>FUERTE</v>
      </c>
      <c r="S352" s="399" t="s">
        <v>2440</v>
      </c>
      <c r="T352" s="399"/>
      <c r="U352" s="223" t="str">
        <f>'01-Mapa de riesgo-UO'!AW353</f>
        <v>ASUMIR</v>
      </c>
      <c r="V352" s="223">
        <f>'01-Mapa de riesgo-UO'!AX353</f>
        <v>0</v>
      </c>
      <c r="W352" s="180">
        <f>IF(U352="COMPARTIR",'01-Mapa de riesgo-UO'!BA353, IF(U352=0, 0,$I$6))</f>
        <v>0</v>
      </c>
      <c r="X352" s="221"/>
      <c r="Y352" s="221"/>
      <c r="Z352" s="221"/>
      <c r="AA352" s="221"/>
      <c r="AB352" s="324" t="s">
        <v>2144</v>
      </c>
    </row>
    <row r="353" spans="1:28" ht="91.5" hidden="1" customHeight="1" x14ac:dyDescent="0.2">
      <c r="A353" s="324"/>
      <c r="B353" s="332"/>
      <c r="C353" s="402"/>
      <c r="D353" s="332"/>
      <c r="E353" s="332"/>
      <c r="F353" s="332"/>
      <c r="G353" s="52" t="str">
        <f>'01-Mapa de riesgo-UO'!I354</f>
        <v>Solicitudes adicionales de auditorias  por  parte del CICI o de otras dependencias que no están priorizadas en el programa de auditoria</v>
      </c>
      <c r="H353" s="332"/>
      <c r="I353" s="385"/>
      <c r="J353" s="332"/>
      <c r="K353" s="401"/>
      <c r="L353" s="399"/>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8" t="str">
        <f>'01-Mapa de riesgo-UO'!AL354</f>
        <v>Anual</v>
      </c>
      <c r="Q353" s="218" t="str">
        <f>'01-Mapa de riesgo-UO'!AP354</f>
        <v>Preventivo</v>
      </c>
      <c r="R353" s="385"/>
      <c r="S353" s="399" t="s">
        <v>2441</v>
      </c>
      <c r="T353" s="399"/>
      <c r="U353" s="223" t="str">
        <f>'01-Mapa de riesgo-UO'!AW354</f>
        <v>ASUMIR</v>
      </c>
      <c r="V353" s="223">
        <f>'01-Mapa de riesgo-UO'!AX354</f>
        <v>0</v>
      </c>
      <c r="W353" s="180">
        <f>IF(U353="COMPARTIR",'01-Mapa de riesgo-UO'!BA354, IF(U353=0, 0,$I$6))</f>
        <v>0</v>
      </c>
      <c r="X353" s="221"/>
      <c r="Y353" s="221"/>
      <c r="Z353" s="221"/>
      <c r="AA353" s="221"/>
      <c r="AB353" s="324"/>
    </row>
    <row r="354" spans="1:28" ht="91.5" hidden="1" customHeight="1" x14ac:dyDescent="0.2">
      <c r="A354" s="324"/>
      <c r="B354" s="332"/>
      <c r="C354" s="402"/>
      <c r="D354" s="332"/>
      <c r="E354" s="332"/>
      <c r="F354" s="332"/>
      <c r="G354" s="52" t="str">
        <f>'01-Mapa de riesgo-UO'!I355</f>
        <v>Personal insuficiente para la ejecución de auditorias que involucren todos los procesos institucionales</v>
      </c>
      <c r="H354" s="332"/>
      <c r="I354" s="385"/>
      <c r="J354" s="332"/>
      <c r="K354" s="401"/>
      <c r="L354" s="399"/>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8" t="str">
        <f>'01-Mapa de riesgo-UO'!AL355</f>
        <v>No definida</v>
      </c>
      <c r="Q354" s="218" t="str">
        <f>'01-Mapa de riesgo-UO'!AP355</f>
        <v>Preventivo</v>
      </c>
      <c r="R354" s="385"/>
      <c r="S354" s="399" t="s">
        <v>2442</v>
      </c>
      <c r="T354" s="399"/>
      <c r="U354" s="223" t="str">
        <f>'01-Mapa de riesgo-UO'!AW355</f>
        <v>ASUMIR</v>
      </c>
      <c r="V354" s="223">
        <f>'01-Mapa de riesgo-UO'!AX355</f>
        <v>0</v>
      </c>
      <c r="W354" s="180">
        <f>IF(U354="COMPARTIR",'01-Mapa de riesgo-UO'!BA355, IF(U354=0, 0,$I$6))</f>
        <v>0</v>
      </c>
      <c r="X354" s="221"/>
      <c r="Y354" s="221"/>
      <c r="Z354" s="221"/>
      <c r="AA354" s="221"/>
      <c r="AB354" s="324"/>
    </row>
    <row r="355" spans="1:28" ht="91.5" hidden="1" customHeight="1" x14ac:dyDescent="0.2">
      <c r="A355" s="324">
        <v>116</v>
      </c>
      <c r="B355" s="332" t="str">
        <f>'01-Mapa de riesgo-UO'!D356</f>
        <v>CONTROL_SEGUIMIENTO</v>
      </c>
      <c r="C355" s="402" t="str">
        <f>+'01-Mapa de riesgo-UO'!F356</f>
        <v>NO</v>
      </c>
      <c r="D355" s="332" t="str">
        <f>'01-Mapa de riesgo-UO'!J356</f>
        <v>Operacional</v>
      </c>
      <c r="E355" s="332" t="str">
        <f>'01-Mapa de riesgo-UO'!K356</f>
        <v>Incumplimiento del programa anual de auditoria de la Oficina de Control Interno</v>
      </c>
      <c r="F355" s="332" t="str">
        <f>'01-Mapa de riesgo-UO'!L356</f>
        <v>Baja ejecucion del programa anual  de auditoria de la Oficina de Control Interno</v>
      </c>
      <c r="G355" s="52" t="str">
        <f>'01-Mapa de riesgo-UO'!I356</f>
        <v>Incumplimiento de los planes de auditoria establecidos</v>
      </c>
      <c r="H355" s="332"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332" t="str">
        <f>'01-Mapa de riesgo-UO'!AU356</f>
        <v>No.de auditorías realizadas / Total de auditorías programadas</v>
      </c>
      <c r="K355" s="404">
        <v>0.57399999999999995</v>
      </c>
      <c r="L355" s="399"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8" t="str">
        <f>'01-Mapa de riesgo-UO'!AL356</f>
        <v>Anual</v>
      </c>
      <c r="Q355" s="218" t="str">
        <f>'01-Mapa de riesgo-UO'!AP356</f>
        <v>Preventivo</v>
      </c>
      <c r="R355" s="385" t="str">
        <f>'01-Mapa de riesgo-UO'!AR356</f>
        <v>ACEPTABLE</v>
      </c>
      <c r="S355" s="399" t="s">
        <v>2440</v>
      </c>
      <c r="T355" s="399"/>
      <c r="U355" s="223" t="str">
        <f>'01-Mapa de riesgo-UO'!AW356</f>
        <v>ASUMIR</v>
      </c>
      <c r="V355" s="223">
        <f>'01-Mapa de riesgo-UO'!AX356</f>
        <v>0</v>
      </c>
      <c r="W355" s="180">
        <f>IF(U355="COMPARTIR",'01-Mapa de riesgo-UO'!BA356, IF(U355=0, 0,$I$6))</f>
        <v>0</v>
      </c>
      <c r="X355" s="221"/>
      <c r="Y355" s="221"/>
      <c r="Z355" s="221"/>
      <c r="AA355" s="221"/>
      <c r="AB355" s="324" t="s">
        <v>2144</v>
      </c>
    </row>
    <row r="356" spans="1:28" ht="91.5" hidden="1" customHeight="1" x14ac:dyDescent="0.2">
      <c r="A356" s="324"/>
      <c r="B356" s="332"/>
      <c r="C356" s="402"/>
      <c r="D356" s="332"/>
      <c r="E356" s="332"/>
      <c r="F356" s="332"/>
      <c r="G356" s="52" t="str">
        <f>'01-Mapa de riesgo-UO'!I357</f>
        <v>El Programa de auditoria tiene un alcance mayor a la capacidad operativa de Control Interno</v>
      </c>
      <c r="H356" s="332"/>
      <c r="I356" s="385"/>
      <c r="J356" s="332"/>
      <c r="K356" s="401"/>
      <c r="L356" s="399"/>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8" t="str">
        <f>'01-Mapa de riesgo-UO'!AL357</f>
        <v>Anual</v>
      </c>
      <c r="Q356" s="218" t="str">
        <f>'01-Mapa de riesgo-UO'!AP357</f>
        <v>Preventivo</v>
      </c>
      <c r="R356" s="385"/>
      <c r="S356" s="399" t="s">
        <v>2442</v>
      </c>
      <c r="T356" s="399"/>
      <c r="U356" s="223" t="str">
        <f>'01-Mapa de riesgo-UO'!AW357</f>
        <v>ASUMIR</v>
      </c>
      <c r="V356" s="223">
        <f>'01-Mapa de riesgo-UO'!AX357</f>
        <v>0</v>
      </c>
      <c r="W356" s="180">
        <f>IF(U356="COMPARTIR",'01-Mapa de riesgo-UO'!BA357, IF(U356=0, 0,$I$6))</f>
        <v>0</v>
      </c>
      <c r="X356" s="221"/>
      <c r="Y356" s="221"/>
      <c r="Z356" s="221"/>
      <c r="AA356" s="221"/>
      <c r="AB356" s="324"/>
    </row>
    <row r="357" spans="1:28" ht="91.5" hidden="1" customHeight="1" x14ac:dyDescent="0.2">
      <c r="A357" s="324"/>
      <c r="B357" s="332"/>
      <c r="C357" s="402"/>
      <c r="D357" s="332"/>
      <c r="E357" s="332"/>
      <c r="F357" s="332"/>
      <c r="G357" s="52" t="str">
        <f>'01-Mapa de riesgo-UO'!I358</f>
        <v>Atencion de nuevos requerimientos legales y de entes de control que no habian sido contemplados en el programa anual de auditoria</v>
      </c>
      <c r="H357" s="332"/>
      <c r="I357" s="385"/>
      <c r="J357" s="332"/>
      <c r="K357" s="401"/>
      <c r="L357" s="399"/>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8" t="str">
        <f>'01-Mapa de riesgo-UO'!AL358</f>
        <v>Mensual</v>
      </c>
      <c r="Q357" s="218" t="str">
        <f>'01-Mapa de riesgo-UO'!AP358</f>
        <v>Detectivo</v>
      </c>
      <c r="R357" s="385"/>
      <c r="S357" s="399" t="s">
        <v>2441</v>
      </c>
      <c r="T357" s="399"/>
      <c r="U357" s="223" t="str">
        <f>'01-Mapa de riesgo-UO'!AW358</f>
        <v>ASUMIR</v>
      </c>
      <c r="V357" s="223">
        <f>'01-Mapa de riesgo-UO'!AX358</f>
        <v>0</v>
      </c>
      <c r="W357" s="180">
        <f>IF(U357="COMPARTIR",'01-Mapa de riesgo-UO'!BA358, IF(U357=0, 0,$I$6))</f>
        <v>0</v>
      </c>
      <c r="X357" s="221"/>
      <c r="Y357" s="221"/>
      <c r="Z357" s="221"/>
      <c r="AA357" s="221"/>
      <c r="AB357" s="324"/>
    </row>
    <row r="358" spans="1:28" ht="91.5" hidden="1" customHeight="1" x14ac:dyDescent="0.2">
      <c r="A358" s="324">
        <v>117</v>
      </c>
      <c r="B358" s="332" t="str">
        <f>'01-Mapa de riesgo-UO'!D359</f>
        <v>CONTROL_SEGUIMIENTO</v>
      </c>
      <c r="C358" s="402" t="str">
        <f>+'01-Mapa de riesgo-UO'!F359</f>
        <v>NO</v>
      </c>
      <c r="D358" s="332" t="str">
        <f>'01-Mapa de riesgo-UO'!J359</f>
        <v>Corrupción</v>
      </c>
      <c r="E358" s="332" t="str">
        <f>'01-Mapa de riesgo-UO'!K359</f>
        <v>Favorecimiento en informes de auditoria o evaluación por intereses personales</v>
      </c>
      <c r="F358" s="332"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32"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332" t="str">
        <f>'01-Mapa de riesgo-UO'!AU359</f>
        <v>No. De  investigaciones al personal de control interno derivadas de hechos de corrupción</v>
      </c>
      <c r="K358" s="401">
        <v>0</v>
      </c>
      <c r="L358" s="399"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8" t="str">
        <f>'01-Mapa de riesgo-UO'!AL359</f>
        <v>Mensual</v>
      </c>
      <c r="Q358" s="218" t="str">
        <f>'01-Mapa de riesgo-UO'!AP359</f>
        <v>Preventivo</v>
      </c>
      <c r="R358" s="385" t="str">
        <f>'01-Mapa de riesgo-UO'!AR359</f>
        <v>ACEPTABLE</v>
      </c>
      <c r="S358" s="399" t="s">
        <v>2443</v>
      </c>
      <c r="T358" s="399"/>
      <c r="U358" s="223" t="str">
        <f>'01-Mapa de riesgo-UO'!AW359</f>
        <v>ASUMIR</v>
      </c>
      <c r="V358" s="223">
        <f>'01-Mapa de riesgo-UO'!AX359</f>
        <v>0</v>
      </c>
      <c r="W358" s="180">
        <f>IF(U358="COMPARTIR",'01-Mapa de riesgo-UO'!BA359, IF(U358=0, 0,$I$6))</f>
        <v>0</v>
      </c>
      <c r="X358" s="221"/>
      <c r="Y358" s="221"/>
      <c r="Z358" s="221"/>
      <c r="AA358" s="221"/>
      <c r="AB358" s="324" t="s">
        <v>2144</v>
      </c>
    </row>
    <row r="359" spans="1:28" ht="91.5" hidden="1" customHeight="1" x14ac:dyDescent="0.2">
      <c r="A359" s="324"/>
      <c r="B359" s="332"/>
      <c r="C359" s="402"/>
      <c r="D359" s="332"/>
      <c r="E359" s="332"/>
      <c r="F359" s="332"/>
      <c r="G359" s="52" t="str">
        <f>'01-Mapa de riesgo-UO'!I360</f>
        <v>Presión externa  al personal de control interno para favorecer a terceros</v>
      </c>
      <c r="H359" s="332"/>
      <c r="I359" s="385"/>
      <c r="J359" s="332"/>
      <c r="K359" s="401"/>
      <c r="L359" s="399"/>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8" t="str">
        <f>'01-Mapa de riesgo-UO'!AL360</f>
        <v>Mensual</v>
      </c>
      <c r="Q359" s="218" t="str">
        <f>'01-Mapa de riesgo-UO'!AP360</f>
        <v>Preventivo</v>
      </c>
      <c r="R359" s="385"/>
      <c r="S359" s="399" t="s">
        <v>2444</v>
      </c>
      <c r="T359" s="399"/>
      <c r="U359" s="223" t="str">
        <f>'01-Mapa de riesgo-UO'!AW360</f>
        <v>ASUMIR</v>
      </c>
      <c r="V359" s="223">
        <f>'01-Mapa de riesgo-UO'!AX360</f>
        <v>0</v>
      </c>
      <c r="W359" s="180">
        <f>IF(U359="COMPARTIR",'01-Mapa de riesgo-UO'!BA360, IF(U359=0, 0,$I$6))</f>
        <v>0</v>
      </c>
      <c r="X359" s="221"/>
      <c r="Y359" s="221"/>
      <c r="Z359" s="221"/>
      <c r="AA359" s="221"/>
      <c r="AB359" s="324"/>
    </row>
    <row r="360" spans="1:28" ht="91.5" hidden="1" customHeight="1" x14ac:dyDescent="0.2">
      <c r="A360" s="324"/>
      <c r="B360" s="332"/>
      <c r="C360" s="402"/>
      <c r="D360" s="332"/>
      <c r="E360" s="332"/>
      <c r="F360" s="332"/>
      <c r="G360" s="52" t="str">
        <f>'01-Mapa de riesgo-UO'!I361</f>
        <v>Personal no competente en el ejercicio de auditoria</v>
      </c>
      <c r="H360" s="332"/>
      <c r="I360" s="385"/>
      <c r="J360" s="332"/>
      <c r="K360" s="401"/>
      <c r="L360" s="399"/>
      <c r="M360" s="204">
        <f>IF('01-Mapa de riesgo-UO'!S361="No existen", "No existe control para el riesgo",'01-Mapa de riesgo-UO'!W361)</f>
        <v>0</v>
      </c>
      <c r="N360" s="204">
        <f>'01-Mapa de riesgo-UO'!AB361</f>
        <v>0</v>
      </c>
      <c r="O360" s="204">
        <f>'01-Mapa de riesgo-UO'!AG361</f>
        <v>0</v>
      </c>
      <c r="P360" s="218">
        <f>'01-Mapa de riesgo-UO'!AL361</f>
        <v>0</v>
      </c>
      <c r="Q360" s="218">
        <f>'01-Mapa de riesgo-UO'!AP361</f>
        <v>0</v>
      </c>
      <c r="R360" s="385"/>
      <c r="S360" s="399"/>
      <c r="T360" s="399"/>
      <c r="U360" s="223" t="str">
        <f>'01-Mapa de riesgo-UO'!AW361</f>
        <v>ASUMIR</v>
      </c>
      <c r="V360" s="223">
        <f>'01-Mapa de riesgo-UO'!AX361</f>
        <v>0</v>
      </c>
      <c r="W360" s="180">
        <f>IF(U360="COMPARTIR",'01-Mapa de riesgo-UO'!BA361, IF(U360=0, 0,$I$6))</f>
        <v>0</v>
      </c>
      <c r="X360" s="221"/>
      <c r="Y360" s="221"/>
      <c r="Z360" s="221"/>
      <c r="AA360" s="221"/>
      <c r="AB360" s="324"/>
    </row>
    <row r="361" spans="1:28" ht="91.5" hidden="1" customHeight="1" x14ac:dyDescent="0.2">
      <c r="A361" s="324">
        <v>118</v>
      </c>
      <c r="B361" s="332" t="str">
        <f>'01-Mapa de riesgo-UO'!D362</f>
        <v>DOCENCIA</v>
      </c>
      <c r="C361" s="402" t="str">
        <f>+'01-Mapa de riesgo-UO'!F362</f>
        <v>NO</v>
      </c>
      <c r="D361" s="332" t="str">
        <f>'01-Mapa de riesgo-UO'!J362</f>
        <v>Información</v>
      </c>
      <c r="E361" s="332" t="str">
        <f>'01-Mapa de riesgo-UO'!K362</f>
        <v>Historias Académicas físicas y digitalizadas perdidas o incompletas</v>
      </c>
      <c r="F361" s="332"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32" t="str">
        <f>'01-Mapa de riesgo-UO'!M362</f>
        <v>Insatisfacción del estudiante y padres de familia, reflejado en el aumento de PQRS
Pérdida de la memoria histórica de los estudiantes
Implicaciones de carácter legal</v>
      </c>
      <c r="I361" s="385" t="str">
        <f>'01-Mapa de riesgo-UO'!AT362</f>
        <v>LEVE</v>
      </c>
      <c r="J361" s="332" t="str">
        <f>'01-Mapa de riesgo-UO'!AU362</f>
        <v>No. De Historias académicas microfilmadas anualmente</v>
      </c>
      <c r="K361" s="428">
        <v>0.47</v>
      </c>
      <c r="L361" s="425"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8" t="str">
        <f>'01-Mapa de riesgo-UO'!AL362</f>
        <v>Anual</v>
      </c>
      <c r="Q361" s="218" t="str">
        <f>'01-Mapa de riesgo-UO'!AP362</f>
        <v>Preventivo</v>
      </c>
      <c r="R361" s="385" t="str">
        <f>'01-Mapa de riesgo-UO'!AR362</f>
        <v>ACEPTABLE</v>
      </c>
      <c r="S361" s="425" t="s">
        <v>2369</v>
      </c>
      <c r="T361" s="426"/>
      <c r="U361" s="223" t="str">
        <f>'01-Mapa de riesgo-UO'!AW362</f>
        <v>ASUMIR</v>
      </c>
      <c r="V361" s="223">
        <f>'01-Mapa de riesgo-UO'!AX362</f>
        <v>0</v>
      </c>
      <c r="W361" s="180">
        <f>IF(U361="COMPARTIR",'01-Mapa de riesgo-UO'!BA362, IF(U361=0, 0,$I$6))</f>
        <v>0</v>
      </c>
      <c r="X361" s="221"/>
      <c r="Y361" s="221"/>
      <c r="Z361" s="221"/>
      <c r="AA361" s="221"/>
      <c r="AB361" s="324" t="s">
        <v>2144</v>
      </c>
    </row>
    <row r="362" spans="1:28" ht="91.5" hidden="1" customHeight="1" x14ac:dyDescent="0.2">
      <c r="A362" s="324"/>
      <c r="B362" s="332"/>
      <c r="C362" s="402"/>
      <c r="D362" s="332"/>
      <c r="E362" s="332"/>
      <c r="F362" s="332"/>
      <c r="G362" s="52" t="str">
        <f>'01-Mapa de riesgo-UO'!I363</f>
        <v>Falta de verificación de la información física y digitaliada</v>
      </c>
      <c r="H362" s="332"/>
      <c r="I362" s="385"/>
      <c r="J362" s="332"/>
      <c r="K362" s="426"/>
      <c r="L362" s="426"/>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8" t="str">
        <f>'01-Mapa de riesgo-UO'!AL363</f>
        <v>Semestral</v>
      </c>
      <c r="Q362" s="218" t="str">
        <f>'01-Mapa de riesgo-UO'!AP363</f>
        <v>Preventivo</v>
      </c>
      <c r="R362" s="385"/>
      <c r="S362" s="425" t="s">
        <v>2370</v>
      </c>
      <c r="T362" s="426"/>
      <c r="U362" s="223" t="str">
        <f>'01-Mapa de riesgo-UO'!AW363</f>
        <v>ASUMIR</v>
      </c>
      <c r="V362" s="223">
        <f>'01-Mapa de riesgo-UO'!AX363</f>
        <v>0</v>
      </c>
      <c r="W362" s="180">
        <f>IF(U362="COMPARTIR",'01-Mapa de riesgo-UO'!BA363, IF(U362=0, 0,$I$6))</f>
        <v>0</v>
      </c>
      <c r="X362" s="221"/>
      <c r="Y362" s="221"/>
      <c r="Z362" s="221"/>
      <c r="AA362" s="221"/>
      <c r="AB362" s="324"/>
    </row>
    <row r="363" spans="1:28" ht="91.5" hidden="1" customHeight="1" x14ac:dyDescent="0.2">
      <c r="A363" s="324"/>
      <c r="B363" s="332"/>
      <c r="C363" s="402"/>
      <c r="D363" s="332"/>
      <c r="E363" s="332"/>
      <c r="F363" s="332"/>
      <c r="G363" s="52" t="str">
        <f>'01-Mapa de riesgo-UO'!I364</f>
        <v>Fallas en el sistema de informaciónn</v>
      </c>
      <c r="H363" s="332"/>
      <c r="I363" s="385"/>
      <c r="J363" s="332"/>
      <c r="K363" s="426"/>
      <c r="L363" s="426"/>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8" t="str">
        <f>'01-Mapa de riesgo-UO'!AL364</f>
        <v>Semestral</v>
      </c>
      <c r="Q363" s="218" t="str">
        <f>'01-Mapa de riesgo-UO'!AP364</f>
        <v>Preventivo</v>
      </c>
      <c r="R363" s="385"/>
      <c r="S363" s="425" t="s">
        <v>2371</v>
      </c>
      <c r="T363" s="426"/>
      <c r="U363" s="223" t="str">
        <f>'01-Mapa de riesgo-UO'!AW364</f>
        <v>ASUMIR</v>
      </c>
      <c r="V363" s="223">
        <f>'01-Mapa de riesgo-UO'!AX364</f>
        <v>0</v>
      </c>
      <c r="W363" s="180">
        <f>IF(U363="COMPARTIR",'01-Mapa de riesgo-UO'!BA364, IF(U363=0, 0,$I$6))</f>
        <v>0</v>
      </c>
      <c r="X363" s="221"/>
      <c r="Y363" s="221"/>
      <c r="Z363" s="221"/>
      <c r="AA363" s="221"/>
      <c r="AB363" s="324"/>
    </row>
    <row r="364" spans="1:28" ht="91.5" hidden="1" customHeight="1" x14ac:dyDescent="0.2">
      <c r="A364" s="324">
        <v>119</v>
      </c>
      <c r="B364" s="332" t="str">
        <f>'01-Mapa de riesgo-UO'!D365</f>
        <v>DOCENCIA</v>
      </c>
      <c r="C364" s="402" t="str">
        <f>+'01-Mapa de riesgo-UO'!F365</f>
        <v>NO</v>
      </c>
      <c r="D364" s="332" t="str">
        <f>'01-Mapa de riesgo-UO'!J365</f>
        <v>Cumplimiento</v>
      </c>
      <c r="E364" s="332" t="str">
        <f>'01-Mapa de riesgo-UO'!K365</f>
        <v>Alteración del Calendario Académico</v>
      </c>
      <c r="F364" s="332" t="str">
        <f>'01-Mapa de riesgo-UO'!L365</f>
        <v>Modificación de la programación de las actividades definidas en el calendario académico</v>
      </c>
      <c r="G364" s="52" t="str">
        <f>'01-Mapa de riesgo-UO'!I365</f>
        <v>Decisiones del Consejo Académico</v>
      </c>
      <c r="H364" s="332" t="str">
        <f>'01-Mapa de riesgo-UO'!M365</f>
        <v>Cruce de procedimientos académicos y administrativos
Extensión de contratos de trabajo
Insatisfacción de estudiantes y padres de familia, reflejado en el aumento de PQRS</v>
      </c>
      <c r="I364" s="385" t="str">
        <f>'01-Mapa de riesgo-UO'!AT365</f>
        <v>MODERADO</v>
      </c>
      <c r="J364" s="332" t="str">
        <f>'01-Mapa de riesgo-UO'!AU365</f>
        <v>No. De veces que se modifica la fecha de una actividad en el calendario académico en el semestre/Total actividades aprobadas en los calendarios académicos
(que las actividades aprobadas en el calendairo académico se cumplan en un 80%)</v>
      </c>
      <c r="K364" s="429">
        <v>0.99819999999999998</v>
      </c>
      <c r="L364" s="425"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8" t="str">
        <f>'01-Mapa de riesgo-UO'!AL365</f>
        <v>Anual</v>
      </c>
      <c r="Q364" s="218" t="str">
        <f>'01-Mapa de riesgo-UO'!AP365</f>
        <v>Preventivo</v>
      </c>
      <c r="R364" s="385" t="str">
        <f>'01-Mapa de riesgo-UO'!AR365</f>
        <v>FUERTE</v>
      </c>
      <c r="S364" s="425" t="s">
        <v>2372</v>
      </c>
      <c r="T364" s="426"/>
      <c r="U364" s="223" t="str">
        <f>'01-Mapa de riesgo-UO'!AW365</f>
        <v>COMPARTIR</v>
      </c>
      <c r="V364" s="223">
        <f>'01-Mapa de riesgo-UO'!AX365</f>
        <v>0</v>
      </c>
      <c r="W364" s="180">
        <f>IF(U364="COMPARTIR",'01-Mapa de riesgo-UO'!BA365, IF(U364=0, 0,$I$6))</f>
        <v>0</v>
      </c>
      <c r="X364" s="221" t="s">
        <v>271</v>
      </c>
      <c r="Y364" s="264" t="s">
        <v>2378</v>
      </c>
      <c r="Z364" s="264" t="s">
        <v>559</v>
      </c>
      <c r="AA364" s="221"/>
      <c r="AB364" s="324" t="s">
        <v>2144</v>
      </c>
    </row>
    <row r="365" spans="1:28" ht="91.5" hidden="1" customHeight="1" x14ac:dyDescent="0.2">
      <c r="A365" s="324"/>
      <c r="B365" s="332"/>
      <c r="C365" s="402"/>
      <c r="D365" s="332"/>
      <c r="E365" s="332"/>
      <c r="F365" s="332"/>
      <c r="G365" s="52" t="str">
        <f>'01-Mapa de riesgo-UO'!I366</f>
        <v>Solicitudes de entidades gubernamentales</v>
      </c>
      <c r="H365" s="332"/>
      <c r="I365" s="385"/>
      <c r="J365" s="332"/>
      <c r="K365" s="426"/>
      <c r="L365" s="426"/>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8" t="str">
        <f>'01-Mapa de riesgo-UO'!AL366</f>
        <v>Semestral</v>
      </c>
      <c r="Q365" s="218" t="str">
        <f>'01-Mapa de riesgo-UO'!AP366</f>
        <v>Preventivo</v>
      </c>
      <c r="R365" s="385"/>
      <c r="S365" s="425" t="s">
        <v>2373</v>
      </c>
      <c r="T365" s="426"/>
      <c r="U365" s="223" t="str">
        <f>'01-Mapa de riesgo-UO'!AW366</f>
        <v>COMPARTIR</v>
      </c>
      <c r="V365" s="223">
        <f>'01-Mapa de riesgo-UO'!AX366</f>
        <v>0</v>
      </c>
      <c r="W365" s="180">
        <f>IF(U365="COMPARTIR",'01-Mapa de riesgo-UO'!BA366, IF(U365=0, 0,$I$6))</f>
        <v>0</v>
      </c>
      <c r="X365" s="221" t="s">
        <v>271</v>
      </c>
      <c r="Y365" s="264" t="s">
        <v>2379</v>
      </c>
      <c r="Z365" s="264" t="s">
        <v>559</v>
      </c>
      <c r="AA365" s="221"/>
      <c r="AB365" s="324"/>
    </row>
    <row r="366" spans="1:28" ht="91.5" hidden="1" customHeight="1" x14ac:dyDescent="0.2">
      <c r="A366" s="324"/>
      <c r="B366" s="332"/>
      <c r="C366" s="402"/>
      <c r="D366" s="332"/>
      <c r="E366" s="332"/>
      <c r="F366" s="332"/>
      <c r="G366" s="52">
        <f>'01-Mapa de riesgo-UO'!I367</f>
        <v>0</v>
      </c>
      <c r="H366" s="332"/>
      <c r="I366" s="385"/>
      <c r="J366" s="332"/>
      <c r="K366" s="426"/>
      <c r="L366" s="426"/>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8" t="str">
        <f>'01-Mapa de riesgo-UO'!AL367</f>
        <v>Semestral</v>
      </c>
      <c r="Q366" s="218" t="str">
        <f>'01-Mapa de riesgo-UO'!AP367</f>
        <v>Preventivo</v>
      </c>
      <c r="R366" s="385"/>
      <c r="S366" s="425" t="s">
        <v>2374</v>
      </c>
      <c r="T366" s="426"/>
      <c r="U366" s="223">
        <f>'01-Mapa de riesgo-UO'!AW367</f>
        <v>0</v>
      </c>
      <c r="V366" s="223">
        <f>'01-Mapa de riesgo-UO'!AX367</f>
        <v>0</v>
      </c>
      <c r="W366" s="180">
        <f>IF(U366="COMPARTIR",'01-Mapa de riesgo-UO'!BA367, IF(U366=0, 0,$I$6))</f>
        <v>0</v>
      </c>
      <c r="X366" s="221" t="s">
        <v>271</v>
      </c>
      <c r="Y366" s="221" t="s">
        <v>2380</v>
      </c>
      <c r="Z366" s="221" t="s">
        <v>559</v>
      </c>
      <c r="AA366" s="221"/>
      <c r="AB366" s="324"/>
    </row>
    <row r="367" spans="1:28" ht="91.5" hidden="1" customHeight="1" x14ac:dyDescent="0.2">
      <c r="A367" s="324">
        <v>120</v>
      </c>
      <c r="B367" s="332" t="str">
        <f>'01-Mapa de riesgo-UO'!D368</f>
        <v>DOCENCIA</v>
      </c>
      <c r="C367" s="402" t="str">
        <f>+'01-Mapa de riesgo-UO'!F368</f>
        <v>SI</v>
      </c>
      <c r="D367" s="332" t="str">
        <f>'01-Mapa de riesgo-UO'!J368</f>
        <v>Corrupción</v>
      </c>
      <c r="E367" s="332" t="str">
        <f>'01-Mapa de riesgo-UO'!K368</f>
        <v>Error en la expedición de certificados de estudios que solicitan los estudiantes con información especial</v>
      </c>
      <c r="F367" s="332" t="str">
        <f>'01-Mapa de riesgo-UO'!L368</f>
        <v>Omisión, inexactitud o adulteración  de información en los certificados de estudios con información especial expedidos por la Universidad</v>
      </c>
      <c r="G367" s="52" t="str">
        <f>'01-Mapa de riesgo-UO'!I368</f>
        <v>1. Fallas en el sistema de información</v>
      </c>
      <c r="H367" s="332"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332" t="str">
        <f>'01-Mapa de riesgo-UO'!AU368</f>
        <v>No. De hallazgos en la revisión</v>
      </c>
      <c r="K367" s="425">
        <v>0</v>
      </c>
      <c r="L367" s="425"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8" t="str">
        <f>'01-Mapa de riesgo-UO'!AL368</f>
        <v>Trimestral</v>
      </c>
      <c r="Q367" s="218" t="str">
        <f>'01-Mapa de riesgo-UO'!AP368</f>
        <v>Preventivo</v>
      </c>
      <c r="R367" s="385" t="str">
        <f>'01-Mapa de riesgo-UO'!AR368</f>
        <v>FUERTE</v>
      </c>
      <c r="S367" s="425" t="s">
        <v>2375</v>
      </c>
      <c r="T367" s="426"/>
      <c r="U367" s="223" t="str">
        <f>'01-Mapa de riesgo-UO'!AW368</f>
        <v>ASUMIR</v>
      </c>
      <c r="V367" s="223">
        <f>'01-Mapa de riesgo-UO'!AX368</f>
        <v>0</v>
      </c>
      <c r="W367" s="180">
        <f>IF(U367="COMPARTIR",'01-Mapa de riesgo-UO'!BA368, IF(U367=0, 0,$I$6))</f>
        <v>0</v>
      </c>
      <c r="X367" s="221"/>
      <c r="Y367" s="221"/>
      <c r="Z367" s="221"/>
      <c r="AA367" s="221"/>
      <c r="AB367" s="324" t="s">
        <v>2144</v>
      </c>
    </row>
    <row r="368" spans="1:28" ht="91.5" hidden="1" customHeight="1" x14ac:dyDescent="0.2">
      <c r="A368" s="324"/>
      <c r="B368" s="332"/>
      <c r="C368" s="402"/>
      <c r="D368" s="332"/>
      <c r="E368" s="332"/>
      <c r="F368" s="332"/>
      <c r="G368" s="52" t="str">
        <f>'01-Mapa de riesgo-UO'!I369</f>
        <v>2. Generación de certificados manuales</v>
      </c>
      <c r="H368" s="332"/>
      <c r="I368" s="385"/>
      <c r="J368" s="332"/>
      <c r="K368" s="426"/>
      <c r="L368" s="426"/>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8" t="str">
        <f>'01-Mapa de riesgo-UO'!AL369</f>
        <v>Trimestral</v>
      </c>
      <c r="Q368" s="218" t="str">
        <f>'01-Mapa de riesgo-UO'!AP369</f>
        <v>Preventivo</v>
      </c>
      <c r="R368" s="385"/>
      <c r="S368" s="425" t="s">
        <v>2376</v>
      </c>
      <c r="T368" s="426"/>
      <c r="U368" s="223" t="str">
        <f>'01-Mapa de riesgo-UO'!AW369</f>
        <v>ASUMIR</v>
      </c>
      <c r="V368" s="223">
        <f>'01-Mapa de riesgo-UO'!AX369</f>
        <v>0</v>
      </c>
      <c r="W368" s="180">
        <f>IF(U368="COMPARTIR",'01-Mapa de riesgo-UO'!BA369, IF(U368=0, 0,$I$6))</f>
        <v>0</v>
      </c>
      <c r="X368" s="221"/>
      <c r="Y368" s="221"/>
      <c r="Z368" s="221"/>
      <c r="AA368" s="221"/>
      <c r="AB368" s="324"/>
    </row>
    <row r="369" spans="1:28" ht="91.5" hidden="1" customHeight="1" x14ac:dyDescent="0.2">
      <c r="A369" s="324"/>
      <c r="B369" s="332"/>
      <c r="C369" s="402"/>
      <c r="D369" s="332"/>
      <c r="E369" s="332"/>
      <c r="F369" s="332"/>
      <c r="G369" s="52">
        <f>'01-Mapa de riesgo-UO'!I370</f>
        <v>0</v>
      </c>
      <c r="H369" s="332"/>
      <c r="I369" s="385"/>
      <c r="J369" s="332"/>
      <c r="K369" s="426"/>
      <c r="L369" s="426"/>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8" t="str">
        <f>'01-Mapa de riesgo-UO'!AL370</f>
        <v>Trimestral</v>
      </c>
      <c r="Q369" s="218" t="str">
        <f>'01-Mapa de riesgo-UO'!AP370</f>
        <v>Preventivo</v>
      </c>
      <c r="R369" s="385"/>
      <c r="S369" s="425" t="s">
        <v>2377</v>
      </c>
      <c r="T369" s="426"/>
      <c r="U369" s="223" t="str">
        <f>'01-Mapa de riesgo-UO'!AW370</f>
        <v>ASUMIR</v>
      </c>
      <c r="V369" s="223">
        <f>'01-Mapa de riesgo-UO'!AX370</f>
        <v>0</v>
      </c>
      <c r="W369" s="180">
        <f>IF(U369="COMPARTIR",'01-Mapa de riesgo-UO'!BA370, IF(U369=0, 0,$I$6))</f>
        <v>0</v>
      </c>
      <c r="X369" s="221"/>
      <c r="Y369" s="221"/>
      <c r="Z369" s="221"/>
      <c r="AA369" s="221"/>
      <c r="AB369" s="324"/>
    </row>
    <row r="370" spans="1:28" ht="91.5" hidden="1" customHeight="1" x14ac:dyDescent="0.2">
      <c r="A370" s="324">
        <v>121</v>
      </c>
      <c r="B370" s="332" t="str">
        <f>'01-Mapa de riesgo-UO'!D371</f>
        <v>ADMINISTRACIÓN_INSTITUCIONAL</v>
      </c>
      <c r="C370" s="402" t="str">
        <f>+'01-Mapa de riesgo-UO'!F371</f>
        <v>SI</v>
      </c>
      <c r="D370" s="332" t="str">
        <f>'01-Mapa de riesgo-UO'!J371</f>
        <v>Cumplimiento</v>
      </c>
      <c r="E370" s="332" t="str">
        <f>'01-Mapa de riesgo-UO'!K371</f>
        <v xml:space="preserve">No suscribir el contrato </v>
      </c>
      <c r="F370" s="332"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32"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332" t="str">
        <f>'01-Mapa de riesgo-UO'!AU371</f>
        <v xml:space="preserve">Valor girado / Valor total aprobado en Decreto de Liquidación </v>
      </c>
      <c r="K370" s="404">
        <v>0.4</v>
      </c>
      <c r="L370" s="399"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8" t="str">
        <f>'01-Mapa de riesgo-UO'!AL371</f>
        <v>No definida</v>
      </c>
      <c r="Q370" s="218" t="str">
        <f>'01-Mapa de riesgo-UO'!AP371</f>
        <v>Preventivo</v>
      </c>
      <c r="R370" s="385" t="str">
        <f>'01-Mapa de riesgo-UO'!AR371</f>
        <v>ACEPTABLE</v>
      </c>
      <c r="S370" s="399" t="s">
        <v>2386</v>
      </c>
      <c r="T370" s="399"/>
      <c r="U370" s="223" t="str">
        <f>'01-Mapa de riesgo-UO'!AW371</f>
        <v>REDUCIR</v>
      </c>
      <c r="V370" s="22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21"/>
      <c r="Y370" s="221"/>
      <c r="Z370" s="221"/>
      <c r="AA370" s="221"/>
      <c r="AB370" s="324" t="s">
        <v>2143</v>
      </c>
    </row>
    <row r="371" spans="1:28" ht="91.5" hidden="1" customHeight="1" x14ac:dyDescent="0.2">
      <c r="A371" s="324"/>
      <c r="B371" s="332"/>
      <c r="C371" s="402"/>
      <c r="D371" s="332"/>
      <c r="E371" s="332"/>
      <c r="F371" s="332"/>
      <c r="G371" s="52">
        <f>'01-Mapa de riesgo-UO'!I372</f>
        <v>0</v>
      </c>
      <c r="H371" s="332"/>
      <c r="I371" s="385"/>
      <c r="J371" s="332"/>
      <c r="K371" s="401"/>
      <c r="L371" s="399"/>
      <c r="M371" s="204">
        <f>IF('01-Mapa de riesgo-UO'!S372="No existen", "No existe control para el riesgo",'01-Mapa de riesgo-UO'!W372)</f>
        <v>0</v>
      </c>
      <c r="N371" s="204">
        <f>'01-Mapa de riesgo-UO'!AB372</f>
        <v>0</v>
      </c>
      <c r="O371" s="204">
        <f>'01-Mapa de riesgo-UO'!AG372</f>
        <v>0</v>
      </c>
      <c r="P371" s="218">
        <f>'01-Mapa de riesgo-UO'!AL372</f>
        <v>0</v>
      </c>
      <c r="Q371" s="218">
        <f>'01-Mapa de riesgo-UO'!AP372</f>
        <v>0</v>
      </c>
      <c r="R371" s="385"/>
      <c r="S371" s="399"/>
      <c r="T371" s="399"/>
      <c r="U371" s="223">
        <f>'01-Mapa de riesgo-UO'!AW372</f>
        <v>0</v>
      </c>
      <c r="V371" s="223">
        <f>'01-Mapa de riesgo-UO'!AX372</f>
        <v>0</v>
      </c>
      <c r="W371" s="180">
        <f>IF(U371="COMPARTIR",'01-Mapa de riesgo-UO'!BA372, IF(U371=0, 0,$I$6))</f>
        <v>0</v>
      </c>
      <c r="X371" s="221"/>
      <c r="Y371" s="221"/>
      <c r="Z371" s="221"/>
      <c r="AA371" s="221"/>
      <c r="AB371" s="324"/>
    </row>
    <row r="372" spans="1:28" ht="91.5" hidden="1" customHeight="1" x14ac:dyDescent="0.2">
      <c r="A372" s="324"/>
      <c r="B372" s="332"/>
      <c r="C372" s="402"/>
      <c r="D372" s="332"/>
      <c r="E372" s="332"/>
      <c r="F372" s="332"/>
      <c r="G372" s="52">
        <f>'01-Mapa de riesgo-UO'!I373</f>
        <v>0</v>
      </c>
      <c r="H372" s="332"/>
      <c r="I372" s="385"/>
      <c r="J372" s="332"/>
      <c r="K372" s="401"/>
      <c r="L372" s="399"/>
      <c r="M372" s="204">
        <f>IF('01-Mapa de riesgo-UO'!S373="No existen", "No existe control para el riesgo",'01-Mapa de riesgo-UO'!W373)</f>
        <v>0</v>
      </c>
      <c r="N372" s="204">
        <f>'01-Mapa de riesgo-UO'!AB373</f>
        <v>0</v>
      </c>
      <c r="O372" s="204">
        <f>'01-Mapa de riesgo-UO'!AG373</f>
        <v>0</v>
      </c>
      <c r="P372" s="218">
        <f>'01-Mapa de riesgo-UO'!AL373</f>
        <v>0</v>
      </c>
      <c r="Q372" s="218">
        <f>'01-Mapa de riesgo-UO'!AP373</f>
        <v>0</v>
      </c>
      <c r="R372" s="385"/>
      <c r="S372" s="399"/>
      <c r="T372" s="399"/>
      <c r="U372" s="223">
        <f>'01-Mapa de riesgo-UO'!AW373</f>
        <v>0</v>
      </c>
      <c r="V372" s="223">
        <f>'01-Mapa de riesgo-UO'!AX373</f>
        <v>0</v>
      </c>
      <c r="W372" s="180">
        <f>IF(U372="COMPARTIR",'01-Mapa de riesgo-UO'!BA373, IF(U372=0, 0,$I$6))</f>
        <v>0</v>
      </c>
      <c r="X372" s="221"/>
      <c r="Y372" s="221"/>
      <c r="Z372" s="221"/>
      <c r="AA372" s="221"/>
      <c r="AB372" s="324"/>
    </row>
    <row r="373" spans="1:28" ht="91.5" hidden="1" customHeight="1" x14ac:dyDescent="0.2">
      <c r="A373" s="324">
        <v>122</v>
      </c>
      <c r="B373" s="332" t="str">
        <f>'01-Mapa de riesgo-UO'!D374</f>
        <v>ADMINISTRACIÓN_INSTITUCIONAL</v>
      </c>
      <c r="C373" s="402" t="str">
        <f>+'01-Mapa de riesgo-UO'!F374</f>
        <v>NO</v>
      </c>
      <c r="D373" s="332" t="str">
        <f>'01-Mapa de riesgo-UO'!J374</f>
        <v>Cumplimiento</v>
      </c>
      <c r="E373" s="332" t="str">
        <f>'01-Mapa de riesgo-UO'!K374</f>
        <v>Registros presupuestales generados después de que se inicie la ejecución de los compromisos u obligaciones</v>
      </c>
      <c r="F373" s="332"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32" t="str">
        <f>'01-Mapa de riesgo-UO'!M374</f>
        <v>1. No contar con el Registro Presupuestal que ampara el compromiso antes de ejecución.
2. Investigaciones disciplinarias
3. Demandas</v>
      </c>
      <c r="I373" s="385" t="str">
        <f>'01-Mapa de riesgo-UO'!AT374</f>
        <v>LEVE</v>
      </c>
      <c r="J373" s="332" t="str">
        <f>'01-Mapa de riesgo-UO'!AU374</f>
        <v>Implementación de estrategia de sensibilización o capacitación a la comunidad universitaria sobre los procesos presupuestales</v>
      </c>
      <c r="K373" s="424">
        <v>0.5</v>
      </c>
      <c r="L373" s="399"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8" t="str">
        <f>'01-Mapa de riesgo-UO'!AL374</f>
        <v>Diaria</v>
      </c>
      <c r="Q373" s="218" t="str">
        <f>'01-Mapa de riesgo-UO'!AP374</f>
        <v>Preventivo</v>
      </c>
      <c r="R373" s="385" t="str">
        <f>'01-Mapa de riesgo-UO'!AR374</f>
        <v>ACEPTABLE</v>
      </c>
      <c r="S373" s="399" t="s">
        <v>2387</v>
      </c>
      <c r="T373" s="399"/>
      <c r="U373" s="223" t="str">
        <f>'01-Mapa de riesgo-UO'!AW374</f>
        <v>ASUMIR</v>
      </c>
      <c r="V373" s="223">
        <f>'01-Mapa de riesgo-UO'!AX374</f>
        <v>0</v>
      </c>
      <c r="W373" s="180">
        <f>IF(U373="COMPARTIR",'01-Mapa de riesgo-UO'!BA374, IF(U373=0, 0,$I$6))</f>
        <v>0</v>
      </c>
      <c r="X373" s="221"/>
      <c r="Y373" s="221"/>
      <c r="Z373" s="221"/>
      <c r="AA373" s="221"/>
      <c r="AB373" s="324" t="s">
        <v>2143</v>
      </c>
    </row>
    <row r="374" spans="1:28" ht="91.5" hidden="1" customHeight="1" x14ac:dyDescent="0.2">
      <c r="A374" s="324"/>
      <c r="B374" s="332"/>
      <c r="C374" s="402"/>
      <c r="D374" s="332"/>
      <c r="E374" s="332"/>
      <c r="F374" s="332"/>
      <c r="G374" s="52">
        <f>'01-Mapa de riesgo-UO'!I375</f>
        <v>0</v>
      </c>
      <c r="H374" s="332"/>
      <c r="I374" s="385"/>
      <c r="J374" s="332"/>
      <c r="K374" s="401"/>
      <c r="L374" s="399"/>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8" t="str">
        <f>'01-Mapa de riesgo-UO'!AL375</f>
        <v>Semestral</v>
      </c>
      <c r="Q374" s="218" t="str">
        <f>'01-Mapa de riesgo-UO'!AP375</f>
        <v>Preventivo</v>
      </c>
      <c r="R374" s="385"/>
      <c r="S374" s="399" t="s">
        <v>2388</v>
      </c>
      <c r="T374" s="399"/>
      <c r="U374" s="223" t="str">
        <f>'01-Mapa de riesgo-UO'!AW375</f>
        <v>ASUMIR</v>
      </c>
      <c r="V374" s="223">
        <f>'01-Mapa de riesgo-UO'!AX375</f>
        <v>0</v>
      </c>
      <c r="W374" s="180">
        <f>IF(U374="COMPARTIR",'01-Mapa de riesgo-UO'!BA375, IF(U374=0, 0,$I$6))</f>
        <v>0</v>
      </c>
      <c r="X374" s="221"/>
      <c r="Y374" s="221"/>
      <c r="Z374" s="221"/>
      <c r="AA374" s="221"/>
      <c r="AB374" s="324"/>
    </row>
    <row r="375" spans="1:28" ht="91.5" hidden="1" customHeight="1" x14ac:dyDescent="0.2">
      <c r="A375" s="324"/>
      <c r="B375" s="332"/>
      <c r="C375" s="402"/>
      <c r="D375" s="332"/>
      <c r="E375" s="332"/>
      <c r="F375" s="332"/>
      <c r="G375" s="52">
        <f>'01-Mapa de riesgo-UO'!I376</f>
        <v>0</v>
      </c>
      <c r="H375" s="332"/>
      <c r="I375" s="385"/>
      <c r="J375" s="332"/>
      <c r="K375" s="401"/>
      <c r="L375" s="399"/>
      <c r="M375" s="204">
        <f>IF('01-Mapa de riesgo-UO'!S376="No existen", "No existe control para el riesgo",'01-Mapa de riesgo-UO'!W376)</f>
        <v>0</v>
      </c>
      <c r="N375" s="204">
        <f>'01-Mapa de riesgo-UO'!AB376</f>
        <v>0</v>
      </c>
      <c r="O375" s="204">
        <f>'01-Mapa de riesgo-UO'!AG376</f>
        <v>0</v>
      </c>
      <c r="P375" s="218">
        <f>'01-Mapa de riesgo-UO'!AL376</f>
        <v>0</v>
      </c>
      <c r="Q375" s="218">
        <f>'01-Mapa de riesgo-UO'!AP376</f>
        <v>0</v>
      </c>
      <c r="R375" s="385"/>
      <c r="S375" s="399"/>
      <c r="T375" s="399"/>
      <c r="U375" s="223" t="str">
        <f>'01-Mapa de riesgo-UO'!AW376</f>
        <v>ASUMIR</v>
      </c>
      <c r="V375" s="223">
        <f>'01-Mapa de riesgo-UO'!AX376</f>
        <v>0</v>
      </c>
      <c r="W375" s="180">
        <f>IF(U375="COMPARTIR",'01-Mapa de riesgo-UO'!BA376, IF(U375=0, 0,$I$6))</f>
        <v>0</v>
      </c>
      <c r="X375" s="221"/>
      <c r="Y375" s="221"/>
      <c r="Z375" s="221"/>
      <c r="AA375" s="221"/>
      <c r="AB375" s="324"/>
    </row>
    <row r="376" spans="1:28" ht="91.5" hidden="1" customHeight="1" x14ac:dyDescent="0.2">
      <c r="A376" s="324">
        <v>123</v>
      </c>
      <c r="B376" s="332" t="str">
        <f>'01-Mapa de riesgo-UO'!D377</f>
        <v>ADMINISTRACIÓN_INSTITUCIONAL</v>
      </c>
      <c r="C376" s="402" t="str">
        <f>+'01-Mapa de riesgo-UO'!F377</f>
        <v>SI</v>
      </c>
      <c r="D376" s="332" t="str">
        <f>'01-Mapa de riesgo-UO'!J377</f>
        <v>Financiero</v>
      </c>
      <c r="E376" s="332" t="str">
        <f>'01-Mapa de riesgo-UO'!K377</f>
        <v xml:space="preserve">Fraude Eléctronico </v>
      </c>
      <c r="F376" s="332" t="str">
        <f>'01-Mapa de riesgo-UO'!L377</f>
        <v xml:space="preserve">   Acceso no autorizado a la banca virtual</v>
      </c>
      <c r="G376" s="52" t="str">
        <f>'01-Mapa de riesgo-UO'!I377</f>
        <v>Falta de seguimiento a los protocolos definidos.</v>
      </c>
      <c r="H376" s="332" t="str">
        <f>'01-Mapa de riesgo-UO'!M377</f>
        <v xml:space="preserve">1. Detrimento Patrimonial.            2. Exposición   de la            información financiera de la Universidad.                      </v>
      </c>
      <c r="I376" s="385" t="str">
        <f>'01-Mapa de riesgo-UO'!AT377</f>
        <v>LEVE</v>
      </c>
      <c r="J376" s="332" t="str">
        <f>'01-Mapa de riesgo-UO'!AU377</f>
        <v xml:space="preserve">         N° de accesos no autorizados</v>
      </c>
      <c r="K376" s="404">
        <v>0</v>
      </c>
      <c r="L376" s="399"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8" t="str">
        <f>'01-Mapa de riesgo-UO'!AL377</f>
        <v>Anual</v>
      </c>
      <c r="Q376" s="218" t="str">
        <f>'01-Mapa de riesgo-UO'!AP377</f>
        <v>Preventivo</v>
      </c>
      <c r="R376" s="385" t="str">
        <f>'01-Mapa de riesgo-UO'!AR377</f>
        <v>FUERTE</v>
      </c>
      <c r="S376" s="399" t="s">
        <v>2389</v>
      </c>
      <c r="T376" s="399"/>
      <c r="U376" s="223" t="str">
        <f>'01-Mapa de riesgo-UO'!AW377</f>
        <v>ASUMIR</v>
      </c>
      <c r="V376" s="223">
        <f>'01-Mapa de riesgo-UO'!AX377</f>
        <v>0</v>
      </c>
      <c r="W376" s="180">
        <f>IF(U376="COMPARTIR",'01-Mapa de riesgo-UO'!BA377, IF(U376=0, 0,$I$6))</f>
        <v>0</v>
      </c>
      <c r="X376" s="221"/>
      <c r="Y376" s="221"/>
      <c r="Z376" s="221"/>
      <c r="AA376" s="221"/>
      <c r="AB376" s="324" t="s">
        <v>2143</v>
      </c>
    </row>
    <row r="377" spans="1:28" ht="91.5" hidden="1" customHeight="1" x14ac:dyDescent="0.2">
      <c r="A377" s="324"/>
      <c r="B377" s="332"/>
      <c r="C377" s="402"/>
      <c r="D377" s="332"/>
      <c r="E377" s="332"/>
      <c r="F377" s="332"/>
      <c r="G377" s="52" t="str">
        <f>'01-Mapa de riesgo-UO'!I378</f>
        <v>Incumplimiento de los protocolos</v>
      </c>
      <c r="H377" s="332"/>
      <c r="I377" s="385"/>
      <c r="J377" s="332"/>
      <c r="K377" s="401"/>
      <c r="L377" s="399"/>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8" t="str">
        <f>'01-Mapa de riesgo-UO'!AL378</f>
        <v>Mensual</v>
      </c>
      <c r="Q377" s="218" t="str">
        <f>'01-Mapa de riesgo-UO'!AP378</f>
        <v>Preventivo</v>
      </c>
      <c r="R377" s="385"/>
      <c r="S377" s="399" t="s">
        <v>2390</v>
      </c>
      <c r="T377" s="399"/>
      <c r="U377" s="223" t="str">
        <f>'01-Mapa de riesgo-UO'!AW378</f>
        <v>ASUMIR</v>
      </c>
      <c r="V377" s="223">
        <f>'01-Mapa de riesgo-UO'!AX378</f>
        <v>0</v>
      </c>
      <c r="W377" s="180">
        <f>IF(U377="COMPARTIR",'01-Mapa de riesgo-UO'!BA378, IF(U377=0, 0,$I$6))</f>
        <v>0</v>
      </c>
      <c r="X377" s="221"/>
      <c r="Y377" s="221"/>
      <c r="Z377" s="221"/>
      <c r="AA377" s="221"/>
      <c r="AB377" s="324"/>
    </row>
    <row r="378" spans="1:28" ht="91.5" hidden="1" customHeight="1" x14ac:dyDescent="0.2">
      <c r="A378" s="324"/>
      <c r="B378" s="332"/>
      <c r="C378" s="402"/>
      <c r="D378" s="332"/>
      <c r="E378" s="332"/>
      <c r="F378" s="332"/>
      <c r="G378" s="52" t="str">
        <f>'01-Mapa de riesgo-UO'!I379</f>
        <v>Ataques ciberneticos</v>
      </c>
      <c r="H378" s="332"/>
      <c r="I378" s="385"/>
      <c r="J378" s="332"/>
      <c r="K378" s="401"/>
      <c r="L378" s="399"/>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8" t="str">
        <f>'01-Mapa de riesgo-UO'!AL379</f>
        <v>No definida</v>
      </c>
      <c r="Q378" s="218" t="str">
        <f>'01-Mapa de riesgo-UO'!AP379</f>
        <v>Preventivo</v>
      </c>
      <c r="R378" s="385"/>
      <c r="S378" s="399" t="s">
        <v>2391</v>
      </c>
      <c r="T378" s="399"/>
      <c r="U378" s="223" t="str">
        <f>'01-Mapa de riesgo-UO'!AW379</f>
        <v>ASUMIR</v>
      </c>
      <c r="V378" s="223">
        <f>'01-Mapa de riesgo-UO'!AX379</f>
        <v>0</v>
      </c>
      <c r="W378" s="180">
        <f>IF(U378="COMPARTIR",'01-Mapa de riesgo-UO'!BA379, IF(U378=0, 0,$I$6))</f>
        <v>0</v>
      </c>
      <c r="X378" s="221"/>
      <c r="Y378" s="221"/>
      <c r="Z378" s="221"/>
      <c r="AA378" s="221"/>
      <c r="AB378" s="324"/>
    </row>
    <row r="379" spans="1:28" ht="91.5" hidden="1" customHeight="1" x14ac:dyDescent="0.2">
      <c r="A379" s="324">
        <v>124</v>
      </c>
      <c r="B379" s="332" t="str">
        <f>'01-Mapa de riesgo-UO'!D380</f>
        <v>ADMINISTRACIÓN_INSTITUCIONAL</v>
      </c>
      <c r="C379" s="402" t="str">
        <f>+'01-Mapa de riesgo-UO'!F380</f>
        <v>NO</v>
      </c>
      <c r="D379" s="332" t="str">
        <f>'01-Mapa de riesgo-UO'!J380</f>
        <v>Contable</v>
      </c>
      <c r="E379" s="332" t="str">
        <f>'01-Mapa de riesgo-UO'!K380</f>
        <v>Hechos económicos no incluidos en el proceso contable.</v>
      </c>
      <c r="F379" s="332"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32" t="str">
        <f>'01-Mapa de riesgo-UO'!M380</f>
        <v xml:space="preserve">1. Estados Financieros no razonables para la toma de decisiones 
2. Detrimento Patrimonial.
3. Hallazgos por parte del Ente de Control disciplinarios y fiscales. </v>
      </c>
      <c r="I379" s="385" t="str">
        <f>'01-Mapa de riesgo-UO'!AT380</f>
        <v>LEVE</v>
      </c>
      <c r="J379" s="332" t="str">
        <f>'01-Mapa de riesgo-UO'!AU380</f>
        <v>Número de hechos económicos no reportados en el período</v>
      </c>
      <c r="K379" s="404">
        <v>0.5</v>
      </c>
      <c r="L379" s="399"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8" t="str">
        <f>'01-Mapa de riesgo-UO'!AL380</f>
        <v>No definida</v>
      </c>
      <c r="Q379" s="218" t="str">
        <f>'01-Mapa de riesgo-UO'!AP380</f>
        <v>Preventivo</v>
      </c>
      <c r="R379" s="385" t="str">
        <f>'01-Mapa de riesgo-UO'!AR380</f>
        <v>ACEPTABLE</v>
      </c>
      <c r="S379" s="399" t="s">
        <v>2392</v>
      </c>
      <c r="T379" s="399"/>
      <c r="U379" s="223" t="str">
        <f>'01-Mapa de riesgo-UO'!AW380</f>
        <v>ASUMIR</v>
      </c>
      <c r="V379" s="223">
        <f>'01-Mapa de riesgo-UO'!AX380</f>
        <v>0</v>
      </c>
      <c r="W379" s="180">
        <f>IF(U379="COMPARTIR",'01-Mapa de riesgo-UO'!BA380, IF(U379=0, 0,$I$6))</f>
        <v>0</v>
      </c>
      <c r="X379" s="221"/>
      <c r="Y379" s="221"/>
      <c r="Z379" s="221"/>
      <c r="AA379" s="221"/>
      <c r="AB379" s="324" t="s">
        <v>2143</v>
      </c>
    </row>
    <row r="380" spans="1:28" ht="91.5" hidden="1" customHeight="1" x14ac:dyDescent="0.2">
      <c r="A380" s="324"/>
      <c r="B380" s="332"/>
      <c r="C380" s="402"/>
      <c r="D380" s="332"/>
      <c r="E380" s="332"/>
      <c r="F380" s="332"/>
      <c r="G380" s="52">
        <f>'01-Mapa de riesgo-UO'!I381</f>
        <v>0</v>
      </c>
      <c r="H380" s="332"/>
      <c r="I380" s="385"/>
      <c r="J380" s="332"/>
      <c r="K380" s="401"/>
      <c r="L380" s="399"/>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8" t="str">
        <f>'01-Mapa de riesgo-UO'!AL381</f>
        <v>Anual</v>
      </c>
      <c r="Q380" s="218" t="str">
        <f>'01-Mapa de riesgo-UO'!AP381</f>
        <v>Preventivo</v>
      </c>
      <c r="R380" s="385"/>
      <c r="S380" s="399" t="s">
        <v>2393</v>
      </c>
      <c r="T380" s="399"/>
      <c r="U380" s="223" t="str">
        <f>'01-Mapa de riesgo-UO'!AW381</f>
        <v>ASUMIR</v>
      </c>
      <c r="V380" s="223">
        <f>'01-Mapa de riesgo-UO'!AX381</f>
        <v>0</v>
      </c>
      <c r="W380" s="180">
        <f>IF(U380="COMPARTIR",'01-Mapa de riesgo-UO'!BA381, IF(U380=0, 0,$I$6))</f>
        <v>0</v>
      </c>
      <c r="X380" s="221"/>
      <c r="Y380" s="221"/>
      <c r="Z380" s="221"/>
      <c r="AA380" s="221"/>
      <c r="AB380" s="324"/>
    </row>
    <row r="381" spans="1:28" ht="91.5" hidden="1" customHeight="1" x14ac:dyDescent="0.2">
      <c r="A381" s="324"/>
      <c r="B381" s="332"/>
      <c r="C381" s="402"/>
      <c r="D381" s="332"/>
      <c r="E381" s="332"/>
      <c r="F381" s="332"/>
      <c r="G381" s="52">
        <f>'01-Mapa de riesgo-UO'!I382</f>
        <v>0</v>
      </c>
      <c r="H381" s="332"/>
      <c r="I381" s="385"/>
      <c r="J381" s="332"/>
      <c r="K381" s="401"/>
      <c r="L381" s="399"/>
      <c r="M381" s="204" t="str">
        <f>IF('01-Mapa de riesgo-UO'!S382="No existen", "No existe control para el riesgo",'01-Mapa de riesgo-UO'!W382)</f>
        <v>Asesoría contable y financiera</v>
      </c>
      <c r="N381" s="204">
        <f>'01-Mapa de riesgo-UO'!AB382</f>
        <v>0</v>
      </c>
      <c r="O381" s="204" t="str">
        <f>'01-Mapa de riesgo-UO'!AG382</f>
        <v>Jefe Sección Contabilidad</v>
      </c>
      <c r="P381" s="218" t="str">
        <f>'01-Mapa de riesgo-UO'!AL382</f>
        <v>Anual</v>
      </c>
      <c r="Q381" s="218" t="str">
        <f>'01-Mapa de riesgo-UO'!AP382</f>
        <v>Preventivo</v>
      </c>
      <c r="R381" s="385"/>
      <c r="S381" s="399" t="s">
        <v>2394</v>
      </c>
      <c r="T381" s="399"/>
      <c r="U381" s="223" t="str">
        <f>'01-Mapa de riesgo-UO'!AW382</f>
        <v>ASUMIR</v>
      </c>
      <c r="V381" s="223">
        <f>'01-Mapa de riesgo-UO'!AX382</f>
        <v>0</v>
      </c>
      <c r="W381" s="180">
        <f>IF(U381="COMPARTIR",'01-Mapa de riesgo-UO'!BA382, IF(U381=0, 0,$I$6))</f>
        <v>0</v>
      </c>
      <c r="X381" s="221"/>
      <c r="Y381" s="221"/>
      <c r="Z381" s="221"/>
      <c r="AA381" s="221"/>
      <c r="AB381" s="324"/>
    </row>
    <row r="382" spans="1:28" ht="91.5" hidden="1" customHeight="1" x14ac:dyDescent="0.2">
      <c r="A382" s="324">
        <v>125</v>
      </c>
      <c r="B382" s="332" t="str">
        <f>'01-Mapa de riesgo-UO'!D383</f>
        <v>ADMINISTRACIÓN_INSTITUCIONAL</v>
      </c>
      <c r="C382" s="402" t="str">
        <f>+'01-Mapa de riesgo-UO'!F383</f>
        <v>SI</v>
      </c>
      <c r="D382" s="332" t="str">
        <f>'01-Mapa de riesgo-UO'!J383</f>
        <v>Contable</v>
      </c>
      <c r="E382" s="332" t="str">
        <f>'01-Mapa de riesgo-UO'!K383</f>
        <v>No fenecimiento de la cuenta debido al incumplimiento normativo y del manual de políticas contables en el desarrollo de actividades financieras</v>
      </c>
      <c r="F382" s="332" t="str">
        <f>'01-Mapa de riesgo-UO'!L383</f>
        <v>Registros contables no consistentes con la normas expedidades por el ente regulardor en la materia</v>
      </c>
      <c r="G382" s="52" t="str">
        <f>'01-Mapa de riesgo-UO'!I383</f>
        <v>Estados Financieros inconsistentes.</v>
      </c>
      <c r="H382" s="332" t="str">
        <f>'01-Mapa de riesgo-UO'!M383</f>
        <v>1. Hechos economicos sobre o subestimados,
2. Sanciones Disciplinarias
3. Estados Financieros no aprobados.</v>
      </c>
      <c r="I382" s="385" t="str">
        <f>'01-Mapa de riesgo-UO'!AT383</f>
        <v>MODERADO</v>
      </c>
      <c r="J382" s="332" t="str">
        <f>'01-Mapa de riesgo-UO'!AU383</f>
        <v xml:space="preserve">Nro. de Estados Financiros no  fenecidos en la vigencia auditada </v>
      </c>
      <c r="K382" s="404">
        <v>0.5</v>
      </c>
      <c r="L382" s="399"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8" t="str">
        <f>'01-Mapa de riesgo-UO'!AL383</f>
        <v>No definida</v>
      </c>
      <c r="Q382" s="218" t="str">
        <f>'01-Mapa de riesgo-UO'!AP383</f>
        <v>Preventivo</v>
      </c>
      <c r="R382" s="385" t="str">
        <f>'01-Mapa de riesgo-UO'!AR383</f>
        <v>ACEPTABLE</v>
      </c>
      <c r="S382" s="399" t="s">
        <v>2395</v>
      </c>
      <c r="T382" s="399"/>
      <c r="U382" s="223" t="str">
        <f>'01-Mapa de riesgo-UO'!AW383</f>
        <v>REDUCIR</v>
      </c>
      <c r="V382" s="22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21"/>
      <c r="Y382" s="221"/>
      <c r="Z382" s="221"/>
      <c r="AA382" s="221"/>
      <c r="AB382" s="324" t="s">
        <v>2143</v>
      </c>
    </row>
    <row r="383" spans="1:28" ht="91.5" hidden="1" customHeight="1" x14ac:dyDescent="0.2">
      <c r="A383" s="324"/>
      <c r="B383" s="332"/>
      <c r="C383" s="402"/>
      <c r="D383" s="332"/>
      <c r="E383" s="332"/>
      <c r="F383" s="332"/>
      <c r="G383" s="52">
        <f>'01-Mapa de riesgo-UO'!I384</f>
        <v>0</v>
      </c>
      <c r="H383" s="332"/>
      <c r="I383" s="385"/>
      <c r="J383" s="332"/>
      <c r="K383" s="401"/>
      <c r="L383" s="399"/>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8" t="str">
        <f>'01-Mapa de riesgo-UO'!AL384</f>
        <v>No definida</v>
      </c>
      <c r="Q383" s="218" t="str">
        <f>'01-Mapa de riesgo-UO'!AP384</f>
        <v>Preventivo</v>
      </c>
      <c r="R383" s="385"/>
      <c r="S383" s="399" t="s">
        <v>2396</v>
      </c>
      <c r="T383" s="399"/>
      <c r="U383" s="223" t="str">
        <f>'01-Mapa de riesgo-UO'!AW384</f>
        <v>ASUMIR</v>
      </c>
      <c r="V383" s="223">
        <f>'01-Mapa de riesgo-UO'!AX384</f>
        <v>0</v>
      </c>
      <c r="W383" s="180">
        <f>IF(U383="COMPARTIR",'01-Mapa de riesgo-UO'!BA384, IF(U383=0, 0,$I$6))</f>
        <v>0</v>
      </c>
      <c r="X383" s="221"/>
      <c r="Y383" s="221"/>
      <c r="Z383" s="221"/>
      <c r="AA383" s="221"/>
      <c r="AB383" s="324"/>
    </row>
    <row r="384" spans="1:28" ht="91.5" hidden="1" customHeight="1" x14ac:dyDescent="0.2">
      <c r="A384" s="324"/>
      <c r="B384" s="332"/>
      <c r="C384" s="402"/>
      <c r="D384" s="332"/>
      <c r="E384" s="332"/>
      <c r="F384" s="332"/>
      <c r="G384" s="52">
        <f>'01-Mapa de riesgo-UO'!I385</f>
        <v>0</v>
      </c>
      <c r="H384" s="332"/>
      <c r="I384" s="385"/>
      <c r="J384" s="332"/>
      <c r="K384" s="401"/>
      <c r="L384" s="399"/>
      <c r="M384" s="204">
        <f>IF('01-Mapa de riesgo-UO'!S385="No existen", "No existe control para el riesgo",'01-Mapa de riesgo-UO'!W385)</f>
        <v>0</v>
      </c>
      <c r="N384" s="204">
        <f>'01-Mapa de riesgo-UO'!AB385</f>
        <v>0</v>
      </c>
      <c r="O384" s="204">
        <f>'01-Mapa de riesgo-UO'!AG385</f>
        <v>0</v>
      </c>
      <c r="P384" s="218">
        <f>'01-Mapa de riesgo-UO'!AL385</f>
        <v>0</v>
      </c>
      <c r="Q384" s="218">
        <f>'01-Mapa de riesgo-UO'!AP385</f>
        <v>0</v>
      </c>
      <c r="R384" s="385"/>
      <c r="S384" s="399"/>
      <c r="T384" s="399"/>
      <c r="U384" s="223" t="str">
        <f>'01-Mapa de riesgo-UO'!AW385</f>
        <v>ASUMIR</v>
      </c>
      <c r="V384" s="223">
        <f>'01-Mapa de riesgo-UO'!AX385</f>
        <v>0</v>
      </c>
      <c r="W384" s="180">
        <f>IF(U384="COMPARTIR",'01-Mapa de riesgo-UO'!BA385, IF(U384=0, 0,$I$6))</f>
        <v>0</v>
      </c>
      <c r="X384" s="221"/>
      <c r="Y384" s="221"/>
      <c r="Z384" s="221"/>
      <c r="AA384" s="221"/>
      <c r="AB384" s="324"/>
    </row>
    <row r="385" spans="1:28" ht="91.5" hidden="1" customHeight="1" x14ac:dyDescent="0.2">
      <c r="A385" s="324">
        <v>126</v>
      </c>
      <c r="B385" s="332" t="str">
        <f>'01-Mapa de riesgo-UO'!D386</f>
        <v>ADMINISTRACIÓN_INSTITUCIONAL</v>
      </c>
      <c r="C385" s="402" t="str">
        <f>+'01-Mapa de riesgo-UO'!F386</f>
        <v>SI</v>
      </c>
      <c r="D385" s="332" t="str">
        <f>'01-Mapa de riesgo-UO'!J386</f>
        <v>Cumplimiento</v>
      </c>
      <c r="E385" s="332" t="str">
        <f>'01-Mapa de riesgo-UO'!K386</f>
        <v xml:space="preserve">No suscribir el contrato </v>
      </c>
      <c r="F385" s="332"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32"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332" t="str">
        <f>'01-Mapa de riesgo-UO'!AU386</f>
        <v>No. de contratos no suscritos sobre el total de Invitaciones Públicas y Convocatorias Públicas</v>
      </c>
      <c r="K385" s="404">
        <v>0.4</v>
      </c>
      <c r="L385" s="399"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8" t="str">
        <f>'01-Mapa de riesgo-UO'!AL386</f>
        <v>No definida</v>
      </c>
      <c r="Q385" s="218" t="str">
        <f>'01-Mapa de riesgo-UO'!AP386</f>
        <v>Preventivo</v>
      </c>
      <c r="R385" s="385" t="str">
        <f>'01-Mapa de riesgo-UO'!AR386</f>
        <v>ACEPTABLE</v>
      </c>
      <c r="S385" s="399" t="s">
        <v>2386</v>
      </c>
      <c r="T385" s="399"/>
      <c r="U385" s="223" t="str">
        <f>'01-Mapa de riesgo-UO'!AW386</f>
        <v>REDUCIR</v>
      </c>
      <c r="V385" s="223" t="str">
        <f>'01-Mapa de riesgo-UO'!AX386</f>
        <v>Verificar la póliza de seriedad de la oferta</v>
      </c>
      <c r="W385" s="180">
        <f>IF(U385="COMPARTIR",'01-Mapa de riesgo-UO'!BA386, IF(U385=0, 0,$I$6))</f>
        <v>0</v>
      </c>
      <c r="X385" s="221" t="s">
        <v>271</v>
      </c>
      <c r="Y385" s="221" t="s">
        <v>2397</v>
      </c>
      <c r="Z385" s="221" t="s">
        <v>559</v>
      </c>
      <c r="AA385" s="221"/>
      <c r="AB385" s="324" t="s">
        <v>2143</v>
      </c>
    </row>
    <row r="386" spans="1:28" ht="91.5" hidden="1" customHeight="1" x14ac:dyDescent="0.2">
      <c r="A386" s="324"/>
      <c r="B386" s="332"/>
      <c r="C386" s="402"/>
      <c r="D386" s="332"/>
      <c r="E386" s="332"/>
      <c r="F386" s="332"/>
      <c r="G386" s="52">
        <f>'01-Mapa de riesgo-UO'!I387</f>
        <v>0</v>
      </c>
      <c r="H386" s="332"/>
      <c r="I386" s="385"/>
      <c r="J386" s="332"/>
      <c r="K386" s="401"/>
      <c r="L386" s="399"/>
      <c r="M386" s="204">
        <f>IF('01-Mapa de riesgo-UO'!S387="No existen", "No existe control para el riesgo",'01-Mapa de riesgo-UO'!W387)</f>
        <v>0</v>
      </c>
      <c r="N386" s="204">
        <f>'01-Mapa de riesgo-UO'!AB387</f>
        <v>0</v>
      </c>
      <c r="O386" s="204">
        <f>'01-Mapa de riesgo-UO'!AG387</f>
        <v>0</v>
      </c>
      <c r="P386" s="218">
        <f>'01-Mapa de riesgo-UO'!AL387</f>
        <v>0</v>
      </c>
      <c r="Q386" s="218">
        <f>'01-Mapa de riesgo-UO'!AP387</f>
        <v>0</v>
      </c>
      <c r="R386" s="385"/>
      <c r="S386" s="399"/>
      <c r="T386" s="399"/>
      <c r="U386" s="223" t="str">
        <f>'01-Mapa de riesgo-UO'!AW387</f>
        <v>ASUMIR</v>
      </c>
      <c r="V386" s="223">
        <f>'01-Mapa de riesgo-UO'!AX387</f>
        <v>0</v>
      </c>
      <c r="W386" s="180">
        <f>IF(U386="COMPARTIR",'01-Mapa de riesgo-UO'!BA387, IF(U386=0, 0,$I$6))</f>
        <v>0</v>
      </c>
      <c r="X386" s="221"/>
      <c r="Y386" s="221"/>
      <c r="Z386" s="221"/>
      <c r="AA386" s="221"/>
      <c r="AB386" s="324"/>
    </row>
    <row r="387" spans="1:28" ht="91.5" hidden="1" customHeight="1" x14ac:dyDescent="0.2">
      <c r="A387" s="324"/>
      <c r="B387" s="332"/>
      <c r="C387" s="402"/>
      <c r="D387" s="332"/>
      <c r="E387" s="332"/>
      <c r="F387" s="332"/>
      <c r="G387" s="52">
        <f>'01-Mapa de riesgo-UO'!I388</f>
        <v>0</v>
      </c>
      <c r="H387" s="332"/>
      <c r="I387" s="385"/>
      <c r="J387" s="332"/>
      <c r="K387" s="401"/>
      <c r="L387" s="399"/>
      <c r="M387" s="204">
        <f>IF('01-Mapa de riesgo-UO'!S388="No existen", "No existe control para el riesgo",'01-Mapa de riesgo-UO'!W388)</f>
        <v>0</v>
      </c>
      <c r="N387" s="204">
        <f>'01-Mapa de riesgo-UO'!AB388</f>
        <v>0</v>
      </c>
      <c r="O387" s="204">
        <f>'01-Mapa de riesgo-UO'!AG388</f>
        <v>0</v>
      </c>
      <c r="P387" s="218">
        <f>'01-Mapa de riesgo-UO'!AL388</f>
        <v>0</v>
      </c>
      <c r="Q387" s="218">
        <f>'01-Mapa de riesgo-UO'!AP388</f>
        <v>0</v>
      </c>
      <c r="R387" s="385"/>
      <c r="S387" s="399"/>
      <c r="T387" s="399"/>
      <c r="U387" s="223" t="str">
        <f>'01-Mapa de riesgo-UO'!AW388</f>
        <v>ASUMIR</v>
      </c>
      <c r="V387" s="223">
        <f>'01-Mapa de riesgo-UO'!AX388</f>
        <v>0</v>
      </c>
      <c r="W387" s="180">
        <f>IF(U387="COMPARTIR",'01-Mapa de riesgo-UO'!BA388, IF(U387=0, 0,$I$6))</f>
        <v>0</v>
      </c>
      <c r="X387" s="221"/>
      <c r="Y387" s="221"/>
      <c r="Z387" s="221"/>
      <c r="AA387" s="221"/>
      <c r="AB387" s="324"/>
    </row>
    <row r="388" spans="1:28" ht="91.5" hidden="1" customHeight="1" x14ac:dyDescent="0.2">
      <c r="A388" s="324">
        <v>127</v>
      </c>
      <c r="B388" s="332" t="str">
        <f>'01-Mapa de riesgo-UO'!D389</f>
        <v>ADMINISTRACIÓN_INSTITUCIONAL</v>
      </c>
      <c r="C388" s="402" t="str">
        <f>+'01-Mapa de riesgo-UO'!F389</f>
        <v>SI</v>
      </c>
      <c r="D388" s="332" t="str">
        <f>'01-Mapa de riesgo-UO'!J389</f>
        <v>Operacional</v>
      </c>
      <c r="E388" s="332" t="str">
        <f>'01-Mapa de riesgo-UO'!K389</f>
        <v>Operacional</v>
      </c>
      <c r="F388" s="332"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32" t="str">
        <f>'01-Mapa de riesgo-UO'!M389</f>
        <v xml:space="preserve">
- Servicio no disponible
- Perdida de la confianza de los usuarios</v>
      </c>
      <c r="I388" s="385" t="str">
        <f>'01-Mapa de riesgo-UO'!AT389</f>
        <v>MODERADO</v>
      </c>
      <c r="J388" s="332" t="str">
        <f>'01-Mapa de riesgo-UO'!AU389</f>
        <v>Nro de Errores graves en aplicativos / Total de Errores en aplicativos reportados por semestre</v>
      </c>
      <c r="K388" s="401">
        <f>ROUND(20/265*100,3)</f>
        <v>7.5469999999999997</v>
      </c>
      <c r="L388" s="399"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8" t="str">
        <f>'01-Mapa de riesgo-UO'!AL389</f>
        <v>Diaria</v>
      </c>
      <c r="Q388" s="218" t="str">
        <f>'01-Mapa de riesgo-UO'!AP389</f>
        <v>Detectivo</v>
      </c>
      <c r="R388" s="385" t="str">
        <f>'01-Mapa de riesgo-UO'!AR389</f>
        <v>ACEPTABLE</v>
      </c>
      <c r="S388" s="399" t="s">
        <v>2414</v>
      </c>
      <c r="T388" s="399"/>
      <c r="U388" s="223" t="str">
        <f>'01-Mapa de riesgo-UO'!AW389</f>
        <v>REDUCIR</v>
      </c>
      <c r="V388" s="223" t="str">
        <f>'01-Mapa de riesgo-UO'!AX389</f>
        <v>Realizar ajustes de las aplicaciones para cumplir con los requerimientos solicitados</v>
      </c>
      <c r="W388" s="180">
        <f>IF(U388="COMPARTIR",'01-Mapa de riesgo-UO'!BA389, IF(U388=0, 0,$I$6))</f>
        <v>0</v>
      </c>
      <c r="X388" s="221" t="s">
        <v>271</v>
      </c>
      <c r="Y388" s="221" t="s">
        <v>2417</v>
      </c>
      <c r="Z388" s="221" t="s">
        <v>559</v>
      </c>
      <c r="AA388" s="221"/>
      <c r="AB388" s="324" t="s">
        <v>2143</v>
      </c>
    </row>
    <row r="389" spans="1:28" ht="91.5" hidden="1" customHeight="1" x14ac:dyDescent="0.2">
      <c r="A389" s="324"/>
      <c r="B389" s="332"/>
      <c r="C389" s="402"/>
      <c r="D389" s="332"/>
      <c r="E389" s="332"/>
      <c r="F389" s="332"/>
      <c r="G389" s="52">
        <f>'01-Mapa de riesgo-UO'!I390</f>
        <v>0</v>
      </c>
      <c r="H389" s="332"/>
      <c r="I389" s="385"/>
      <c r="J389" s="332"/>
      <c r="K389" s="401"/>
      <c r="L389" s="399"/>
      <c r="M389" s="204">
        <f>IF('01-Mapa de riesgo-UO'!S390="No existen", "No existe control para el riesgo",'01-Mapa de riesgo-UO'!W390)</f>
        <v>0</v>
      </c>
      <c r="N389" s="204">
        <f>'01-Mapa de riesgo-UO'!AB390</f>
        <v>0</v>
      </c>
      <c r="O389" s="204">
        <f>'01-Mapa de riesgo-UO'!AG390</f>
        <v>0</v>
      </c>
      <c r="P389" s="218">
        <f>'01-Mapa de riesgo-UO'!AL390</f>
        <v>0</v>
      </c>
      <c r="Q389" s="218">
        <f>'01-Mapa de riesgo-UO'!AP390</f>
        <v>0</v>
      </c>
      <c r="R389" s="385"/>
      <c r="S389" s="399"/>
      <c r="T389" s="399"/>
      <c r="U389" s="223">
        <f>'01-Mapa de riesgo-UO'!AW390</f>
        <v>0</v>
      </c>
      <c r="V389" s="223">
        <f>'01-Mapa de riesgo-UO'!AX390</f>
        <v>0</v>
      </c>
      <c r="W389" s="180">
        <f>IF(U389="COMPARTIR",'01-Mapa de riesgo-UO'!BA390, IF(U389=0, 0,$I$6))</f>
        <v>0</v>
      </c>
      <c r="X389" s="221"/>
      <c r="Y389" s="221"/>
      <c r="Z389" s="221"/>
      <c r="AA389" s="221"/>
      <c r="AB389" s="324"/>
    </row>
    <row r="390" spans="1:28" ht="91.5" hidden="1" customHeight="1" x14ac:dyDescent="0.2">
      <c r="A390" s="324"/>
      <c r="B390" s="332"/>
      <c r="C390" s="402"/>
      <c r="D390" s="332"/>
      <c r="E390" s="332"/>
      <c r="F390" s="332"/>
      <c r="G390" s="52">
        <f>'01-Mapa de riesgo-UO'!I391</f>
        <v>0</v>
      </c>
      <c r="H390" s="332"/>
      <c r="I390" s="385"/>
      <c r="J390" s="332"/>
      <c r="K390" s="401"/>
      <c r="L390" s="399"/>
      <c r="M390" s="204">
        <f>IF('01-Mapa de riesgo-UO'!S391="No existen", "No existe control para el riesgo",'01-Mapa de riesgo-UO'!W391)</f>
        <v>0</v>
      </c>
      <c r="N390" s="204">
        <f>'01-Mapa de riesgo-UO'!AB391</f>
        <v>0</v>
      </c>
      <c r="O390" s="204">
        <f>'01-Mapa de riesgo-UO'!AG391</f>
        <v>0</v>
      </c>
      <c r="P390" s="218">
        <f>'01-Mapa de riesgo-UO'!AL391</f>
        <v>0</v>
      </c>
      <c r="Q390" s="218">
        <f>'01-Mapa de riesgo-UO'!AP391</f>
        <v>0</v>
      </c>
      <c r="R390" s="385"/>
      <c r="S390" s="399"/>
      <c r="T390" s="399"/>
      <c r="U390" s="223">
        <f>'01-Mapa de riesgo-UO'!AW391</f>
        <v>0</v>
      </c>
      <c r="V390" s="223">
        <f>'01-Mapa de riesgo-UO'!AX391</f>
        <v>0</v>
      </c>
      <c r="W390" s="180">
        <f>IF(U390="COMPARTIR",'01-Mapa de riesgo-UO'!BA391, IF(U390=0, 0,$I$6))</f>
        <v>0</v>
      </c>
      <c r="X390" s="221"/>
      <c r="Y390" s="221"/>
      <c r="Z390" s="221"/>
      <c r="AA390" s="221"/>
      <c r="AB390" s="324"/>
    </row>
    <row r="391" spans="1:28" ht="91.5" hidden="1" customHeight="1" x14ac:dyDescent="0.2">
      <c r="A391" s="324">
        <v>128</v>
      </c>
      <c r="B391" s="332" t="str">
        <f>'01-Mapa de riesgo-UO'!D392</f>
        <v>ADMINISTRACIÓN_INSTITUCIONAL</v>
      </c>
      <c r="C391" s="402" t="str">
        <f>+'01-Mapa de riesgo-UO'!F392</f>
        <v>SI</v>
      </c>
      <c r="D391" s="332" t="str">
        <f>'01-Mapa de riesgo-UO'!J392</f>
        <v>Tecnología</v>
      </c>
      <c r="E391" s="332" t="str">
        <f>'01-Mapa de riesgo-UO'!K392</f>
        <v>Tecnológico</v>
      </c>
      <c r="F391" s="332"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32" t="str">
        <f>'01-Mapa de riesgo-UO'!M392</f>
        <v>- Retrasos en las actividades propias de las dependencias. 
- Servicio no disponible.
- Perdida de la confianza de los usuarios.</v>
      </c>
      <c r="I391" s="385" t="str">
        <f>'01-Mapa de riesgo-UO'!AT392</f>
        <v>LEVE</v>
      </c>
      <c r="J391" s="332" t="str">
        <f>'01-Mapa de riesgo-UO'!AU392</f>
        <v xml:space="preserve">No. de minutos que los dispositivos físicos o virtuales estan disponibles/((365x24x60)/2)
</v>
      </c>
      <c r="K391" s="424">
        <f>(480*100%)/262800</f>
        <v>1.8264840182648401E-3</v>
      </c>
      <c r="L391" s="399"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8" t="str">
        <f>'01-Mapa de riesgo-UO'!AL392</f>
        <v>Diaria</v>
      </c>
      <c r="Q391" s="218" t="str">
        <f>'01-Mapa de riesgo-UO'!AP392</f>
        <v>Detectivo</v>
      </c>
      <c r="R391" s="385" t="str">
        <f>'01-Mapa de riesgo-UO'!AR392</f>
        <v>ACEPTABLE</v>
      </c>
      <c r="S391" s="399" t="s">
        <v>2415</v>
      </c>
      <c r="T391" s="399"/>
      <c r="U391" s="223" t="str">
        <f>'01-Mapa de riesgo-UO'!AW392</f>
        <v>ASUMIR</v>
      </c>
      <c r="V391" s="223" t="str">
        <f>'01-Mapa de riesgo-UO'!AX392</f>
        <v>Monitoreo constante y contratos de soporte</v>
      </c>
      <c r="W391" s="180">
        <f>IF(U391="COMPARTIR",'01-Mapa de riesgo-UO'!BA392, IF(U391=0, 0,$I$6))</f>
        <v>0</v>
      </c>
      <c r="X391" s="221" t="s">
        <v>271</v>
      </c>
      <c r="Y391" s="221" t="s">
        <v>2418</v>
      </c>
      <c r="Z391" s="221" t="s">
        <v>559</v>
      </c>
      <c r="AA391" s="221"/>
      <c r="AB391" s="324" t="s">
        <v>2143</v>
      </c>
    </row>
    <row r="392" spans="1:28" ht="91.5" hidden="1" customHeight="1" x14ac:dyDescent="0.2">
      <c r="A392" s="324"/>
      <c r="B392" s="332"/>
      <c r="C392" s="402"/>
      <c r="D392" s="332"/>
      <c r="E392" s="332"/>
      <c r="F392" s="332"/>
      <c r="G392" s="52">
        <f>'01-Mapa de riesgo-UO'!I393</f>
        <v>0</v>
      </c>
      <c r="H392" s="332"/>
      <c r="I392" s="385"/>
      <c r="J392" s="332"/>
      <c r="K392" s="401"/>
      <c r="L392" s="399"/>
      <c r="M392" s="204">
        <f>IF('01-Mapa de riesgo-UO'!S393="No existen", "No existe control para el riesgo",'01-Mapa de riesgo-UO'!W393)</f>
        <v>0</v>
      </c>
      <c r="N392" s="204">
        <f>'01-Mapa de riesgo-UO'!AB393</f>
        <v>0</v>
      </c>
      <c r="O392" s="204">
        <f>'01-Mapa de riesgo-UO'!AG393</f>
        <v>0</v>
      </c>
      <c r="P392" s="218">
        <f>'01-Mapa de riesgo-UO'!AL393</f>
        <v>0</v>
      </c>
      <c r="Q392" s="218">
        <f>'01-Mapa de riesgo-UO'!AP393</f>
        <v>0</v>
      </c>
      <c r="R392" s="385"/>
      <c r="S392" s="399"/>
      <c r="T392" s="399"/>
      <c r="U392" s="223">
        <f>'01-Mapa de riesgo-UO'!AW393</f>
        <v>0</v>
      </c>
      <c r="V392" s="223">
        <f>'01-Mapa de riesgo-UO'!AX393</f>
        <v>0</v>
      </c>
      <c r="W392" s="180">
        <f>IF(U392="COMPARTIR",'01-Mapa de riesgo-UO'!BA393, IF(U392=0, 0,$I$6))</f>
        <v>0</v>
      </c>
      <c r="X392" s="221"/>
      <c r="Y392" s="221"/>
      <c r="Z392" s="221"/>
      <c r="AA392" s="221"/>
      <c r="AB392" s="324"/>
    </row>
    <row r="393" spans="1:28" ht="91.5" hidden="1" customHeight="1" x14ac:dyDescent="0.2">
      <c r="A393" s="324"/>
      <c r="B393" s="332"/>
      <c r="C393" s="402"/>
      <c r="D393" s="332"/>
      <c r="E393" s="332"/>
      <c r="F393" s="332"/>
      <c r="G393" s="52">
        <f>'01-Mapa de riesgo-UO'!I394</f>
        <v>0</v>
      </c>
      <c r="H393" s="332"/>
      <c r="I393" s="385"/>
      <c r="J393" s="332"/>
      <c r="K393" s="401"/>
      <c r="L393" s="399"/>
      <c r="M393" s="204">
        <f>IF('01-Mapa de riesgo-UO'!S394="No existen", "No existe control para el riesgo",'01-Mapa de riesgo-UO'!W394)</f>
        <v>0</v>
      </c>
      <c r="N393" s="204">
        <f>'01-Mapa de riesgo-UO'!AB394</f>
        <v>0</v>
      </c>
      <c r="O393" s="204">
        <f>'01-Mapa de riesgo-UO'!AG394</f>
        <v>0</v>
      </c>
      <c r="P393" s="218">
        <f>'01-Mapa de riesgo-UO'!AL394</f>
        <v>0</v>
      </c>
      <c r="Q393" s="218">
        <f>'01-Mapa de riesgo-UO'!AP394</f>
        <v>0</v>
      </c>
      <c r="R393" s="385"/>
      <c r="S393" s="399"/>
      <c r="T393" s="399"/>
      <c r="U393" s="223">
        <f>'01-Mapa de riesgo-UO'!AW394</f>
        <v>0</v>
      </c>
      <c r="V393" s="223">
        <f>'01-Mapa de riesgo-UO'!AX394</f>
        <v>0</v>
      </c>
      <c r="W393" s="180">
        <f>IF(U393="COMPARTIR",'01-Mapa de riesgo-UO'!BA394, IF(U393=0, 0,$I$6))</f>
        <v>0</v>
      </c>
      <c r="X393" s="221"/>
      <c r="Y393" s="221"/>
      <c r="Z393" s="221"/>
      <c r="AA393" s="221"/>
      <c r="AB393" s="324"/>
    </row>
    <row r="394" spans="1:28" ht="91.5" hidden="1" customHeight="1" x14ac:dyDescent="0.2">
      <c r="A394" s="324">
        <v>129</v>
      </c>
      <c r="B394" s="332" t="str">
        <f>'01-Mapa de riesgo-UO'!D395</f>
        <v>ADMINISTRACIÓN_INSTITUCIONAL</v>
      </c>
      <c r="C394" s="402" t="str">
        <f>+'01-Mapa de riesgo-UO'!F395</f>
        <v>NO</v>
      </c>
      <c r="D394" s="332" t="str">
        <f>'01-Mapa de riesgo-UO'!J395</f>
        <v>Cumplimiento</v>
      </c>
      <c r="E394" s="332" t="str">
        <f>'01-Mapa de riesgo-UO'!K395</f>
        <v>Protección de Datos</v>
      </c>
      <c r="F394" s="332"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32" t="str">
        <f>'01-Mapa de riesgo-UO'!M395</f>
        <v>- Fuga de Información.
- Incumplimiento de la norma.
- Posibles sanciones de la Superintendencia de Industria Y Comercio (SIC).
- Entrega de información confidencial.</v>
      </c>
      <c r="I394" s="385" t="str">
        <f>'01-Mapa de riesgo-UO'!AT395</f>
        <v>LEVE</v>
      </c>
      <c r="J394" s="332" t="str">
        <f>'01-Mapa de riesgo-UO'!AU395</f>
        <v xml:space="preserve">(No de capacitaciones atendidas/ No. De capacitaciones programadas)*100
</v>
      </c>
      <c r="K394" s="424">
        <f>27/27</f>
        <v>1</v>
      </c>
      <c r="L394" s="399"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8" t="str">
        <f>'01-Mapa de riesgo-UO'!AL395</f>
        <v>Bimestral</v>
      </c>
      <c r="Q394" s="218" t="str">
        <f>'01-Mapa de riesgo-UO'!AP395</f>
        <v>Preventivo</v>
      </c>
      <c r="R394" s="385" t="str">
        <f>'01-Mapa de riesgo-UO'!AR395</f>
        <v>ACEPTABLE</v>
      </c>
      <c r="S394" s="399" t="s">
        <v>2416</v>
      </c>
      <c r="T394" s="399"/>
      <c r="U394" s="223" t="str">
        <f>'01-Mapa de riesgo-UO'!AW395</f>
        <v>ASUMIR</v>
      </c>
      <c r="V394" s="223" t="str">
        <f>'01-Mapa de riesgo-UO'!AX395</f>
        <v>Realizar la socializacion, sensibilizacion de las normas y realizar las asesorias.</v>
      </c>
      <c r="W394" s="180">
        <f>IF(U394="COMPARTIR",'01-Mapa de riesgo-UO'!BA395, IF(U394=0, 0,$I$6))</f>
        <v>0</v>
      </c>
      <c r="X394" s="221" t="s">
        <v>271</v>
      </c>
      <c r="Y394" s="221" t="s">
        <v>2419</v>
      </c>
      <c r="Z394" s="221" t="s">
        <v>559</v>
      </c>
      <c r="AA394" s="221"/>
      <c r="AB394" s="324" t="s">
        <v>2143</v>
      </c>
    </row>
    <row r="395" spans="1:28" ht="91.5" hidden="1" customHeight="1" x14ac:dyDescent="0.2">
      <c r="A395" s="324"/>
      <c r="B395" s="332"/>
      <c r="C395" s="402"/>
      <c r="D395" s="332"/>
      <c r="E395" s="332"/>
      <c r="F395" s="332"/>
      <c r="G395" s="52">
        <f>'01-Mapa de riesgo-UO'!I396</f>
        <v>0</v>
      </c>
      <c r="H395" s="332"/>
      <c r="I395" s="385"/>
      <c r="J395" s="332"/>
      <c r="K395" s="401"/>
      <c r="L395" s="399"/>
      <c r="M395" s="204">
        <f>IF('01-Mapa de riesgo-UO'!S396="No existen", "No existe control para el riesgo",'01-Mapa de riesgo-UO'!W396)</f>
        <v>0</v>
      </c>
      <c r="N395" s="204">
        <f>'01-Mapa de riesgo-UO'!AB396</f>
        <v>0</v>
      </c>
      <c r="O395" s="204">
        <f>'01-Mapa de riesgo-UO'!AG396</f>
        <v>0</v>
      </c>
      <c r="P395" s="218">
        <f>'01-Mapa de riesgo-UO'!AL396</f>
        <v>0</v>
      </c>
      <c r="Q395" s="218">
        <f>'01-Mapa de riesgo-UO'!AP396</f>
        <v>0</v>
      </c>
      <c r="R395" s="385"/>
      <c r="S395" s="399"/>
      <c r="T395" s="399"/>
      <c r="U395" s="223">
        <f>'01-Mapa de riesgo-UO'!AW396</f>
        <v>0</v>
      </c>
      <c r="V395" s="223">
        <f>'01-Mapa de riesgo-UO'!AX396</f>
        <v>0</v>
      </c>
      <c r="W395" s="180">
        <f>IF(U395="COMPARTIR",'01-Mapa de riesgo-UO'!BA396, IF(U395=0, 0,$I$6))</f>
        <v>0</v>
      </c>
      <c r="X395" s="221"/>
      <c r="Y395" s="221"/>
      <c r="Z395" s="221"/>
      <c r="AA395" s="221"/>
      <c r="AB395" s="324"/>
    </row>
    <row r="396" spans="1:28" ht="91.5" hidden="1" customHeight="1" x14ac:dyDescent="0.2">
      <c r="A396" s="324"/>
      <c r="B396" s="332"/>
      <c r="C396" s="402"/>
      <c r="D396" s="332"/>
      <c r="E396" s="332"/>
      <c r="F396" s="332"/>
      <c r="G396" s="52">
        <f>'01-Mapa de riesgo-UO'!I397</f>
        <v>0</v>
      </c>
      <c r="H396" s="332"/>
      <c r="I396" s="385"/>
      <c r="J396" s="332"/>
      <c r="K396" s="401"/>
      <c r="L396" s="399"/>
      <c r="M396" s="204">
        <f>IF('01-Mapa de riesgo-UO'!S397="No existen", "No existe control para el riesgo",'01-Mapa de riesgo-UO'!W397)</f>
        <v>0</v>
      </c>
      <c r="N396" s="204">
        <f>'01-Mapa de riesgo-UO'!AB397</f>
        <v>0</v>
      </c>
      <c r="O396" s="204">
        <f>'01-Mapa de riesgo-UO'!AG397</f>
        <v>0</v>
      </c>
      <c r="P396" s="218">
        <f>'01-Mapa de riesgo-UO'!AL397</f>
        <v>0</v>
      </c>
      <c r="Q396" s="218">
        <f>'01-Mapa de riesgo-UO'!AP397</f>
        <v>0</v>
      </c>
      <c r="R396" s="385"/>
      <c r="S396" s="399"/>
      <c r="T396" s="399"/>
      <c r="U396" s="223">
        <f>'01-Mapa de riesgo-UO'!AW397</f>
        <v>0</v>
      </c>
      <c r="V396" s="223">
        <f>'01-Mapa de riesgo-UO'!AX397</f>
        <v>0</v>
      </c>
      <c r="W396" s="180">
        <f>IF(U396="COMPARTIR",'01-Mapa de riesgo-UO'!BA397, IF(U396=0, 0,$I$6))</f>
        <v>0</v>
      </c>
      <c r="X396" s="221"/>
      <c r="Y396" s="221"/>
      <c r="Z396" s="221"/>
      <c r="AA396" s="221"/>
      <c r="AB396" s="324"/>
    </row>
    <row r="397" spans="1:28" ht="91.5" hidden="1" customHeight="1" x14ac:dyDescent="0.2">
      <c r="A397" s="324">
        <v>130</v>
      </c>
      <c r="B397" s="332" t="str">
        <f>'01-Mapa de riesgo-UO'!D398</f>
        <v>ADMINISTRACIÓN_INSTITUCIONAL</v>
      </c>
      <c r="C397" s="402" t="str">
        <f>+'01-Mapa de riesgo-UO'!F398</f>
        <v>NO</v>
      </c>
      <c r="D397" s="332" t="str">
        <f>'01-Mapa de riesgo-UO'!J398</f>
        <v>Cumplimiento</v>
      </c>
      <c r="E397" s="332" t="str">
        <f>'01-Mapa de riesgo-UO'!K398</f>
        <v>Vencimiento de los términos establecidos por la ley</v>
      </c>
      <c r="F397" s="332"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32" t="str">
        <f>'01-Mapa de riesgo-UO'!M398</f>
        <v>Apertura de procesos disciplinarios.
Investigaciones administrativa.
Investigaciones Fiscales.
Investigaciones Penales</v>
      </c>
      <c r="I397" s="385" t="str">
        <f>'01-Mapa de riesgo-UO'!AT398</f>
        <v>LEVE</v>
      </c>
      <c r="J397" s="332" t="str">
        <f>'01-Mapa de riesgo-UO'!AU398</f>
        <v>No. De procesos con términos vencidos / total de procesos</v>
      </c>
      <c r="K397" s="401">
        <v>0</v>
      </c>
      <c r="L397" s="399"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8" t="str">
        <f>'01-Mapa de riesgo-UO'!AL398</f>
        <v>No definida</v>
      </c>
      <c r="Q397" s="218" t="str">
        <f>'01-Mapa de riesgo-UO'!AP398</f>
        <v>Preventivo</v>
      </c>
      <c r="R397" s="385" t="str">
        <f>'01-Mapa de riesgo-UO'!AR398</f>
        <v>FUERTE</v>
      </c>
      <c r="S397" s="399" t="s">
        <v>2425</v>
      </c>
      <c r="T397" s="399"/>
      <c r="U397" s="223" t="str">
        <f>'01-Mapa de riesgo-UO'!AW398</f>
        <v>ASUMIR</v>
      </c>
      <c r="V397" s="223">
        <f>'01-Mapa de riesgo-UO'!AX398</f>
        <v>0</v>
      </c>
      <c r="W397" s="180">
        <f>IF(U397="COMPARTIR",'01-Mapa de riesgo-UO'!BA398, IF(U397=0, 0,$I$6))</f>
        <v>0</v>
      </c>
      <c r="X397" s="221"/>
      <c r="Y397" s="221"/>
      <c r="Z397" s="221"/>
      <c r="AA397" s="221"/>
      <c r="AB397" s="324" t="s">
        <v>2143</v>
      </c>
    </row>
    <row r="398" spans="1:28" ht="91.5" hidden="1" customHeight="1" x14ac:dyDescent="0.2">
      <c r="A398" s="324"/>
      <c r="B398" s="332"/>
      <c r="C398" s="402"/>
      <c r="D398" s="332"/>
      <c r="E398" s="332"/>
      <c r="F398" s="332"/>
      <c r="G398" s="52">
        <f>'01-Mapa de riesgo-UO'!I399</f>
        <v>0</v>
      </c>
      <c r="H398" s="332"/>
      <c r="I398" s="385"/>
      <c r="J398" s="332"/>
      <c r="K398" s="401"/>
      <c r="L398" s="399"/>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8" t="str">
        <f>'01-Mapa de riesgo-UO'!AL399</f>
        <v>No definida</v>
      </c>
      <c r="Q398" s="218" t="str">
        <f>'01-Mapa de riesgo-UO'!AP399</f>
        <v>Preventivo</v>
      </c>
      <c r="R398" s="385"/>
      <c r="S398" s="399"/>
      <c r="T398" s="399"/>
      <c r="U398" s="223" t="str">
        <f>'01-Mapa de riesgo-UO'!AW399</f>
        <v>ASUMIR</v>
      </c>
      <c r="V398" s="223">
        <f>'01-Mapa de riesgo-UO'!AX399</f>
        <v>0</v>
      </c>
      <c r="W398" s="180">
        <f>IF(U398="COMPARTIR",'01-Mapa de riesgo-UO'!BA399, IF(U398=0, 0,$I$6))</f>
        <v>0</v>
      </c>
      <c r="X398" s="221"/>
      <c r="Y398" s="221"/>
      <c r="Z398" s="221"/>
      <c r="AA398" s="221"/>
      <c r="AB398" s="324"/>
    </row>
    <row r="399" spans="1:28" ht="91.5" hidden="1" customHeight="1" x14ac:dyDescent="0.2">
      <c r="A399" s="324"/>
      <c r="B399" s="332"/>
      <c r="C399" s="402"/>
      <c r="D399" s="332"/>
      <c r="E399" s="332"/>
      <c r="F399" s="332"/>
      <c r="G399" s="52">
        <f>'01-Mapa de riesgo-UO'!I400</f>
        <v>0</v>
      </c>
      <c r="H399" s="332"/>
      <c r="I399" s="385"/>
      <c r="J399" s="332"/>
      <c r="K399" s="401"/>
      <c r="L399" s="399"/>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8" t="str">
        <f>'01-Mapa de riesgo-UO'!AL400</f>
        <v>Trimestral</v>
      </c>
      <c r="Q399" s="218" t="str">
        <f>'01-Mapa de riesgo-UO'!AP400</f>
        <v>Preventivo</v>
      </c>
      <c r="R399" s="385"/>
      <c r="S399" s="399"/>
      <c r="T399" s="399"/>
      <c r="U399" s="223" t="str">
        <f>'01-Mapa de riesgo-UO'!AW400</f>
        <v>ASUMIR</v>
      </c>
      <c r="V399" s="223">
        <f>'01-Mapa de riesgo-UO'!AX400</f>
        <v>0</v>
      </c>
      <c r="W399" s="180">
        <f>IF(U399="COMPARTIR",'01-Mapa de riesgo-UO'!BA400, IF(U399=0, 0,$I$6))</f>
        <v>0</v>
      </c>
      <c r="X399" s="221"/>
      <c r="Y399" s="221"/>
      <c r="Z399" s="221"/>
      <c r="AA399" s="221"/>
      <c r="AB399" s="324"/>
    </row>
    <row r="400" spans="1:28" ht="91.5" hidden="1" customHeight="1" x14ac:dyDescent="0.2">
      <c r="A400" s="324">
        <v>131</v>
      </c>
      <c r="B400" s="332" t="str">
        <f>'01-Mapa de riesgo-UO'!D401</f>
        <v>ADMINISTRACIÓN_INSTITUCIONAL</v>
      </c>
      <c r="C400" s="402" t="str">
        <f>+'01-Mapa de riesgo-UO'!F401</f>
        <v>NO</v>
      </c>
      <c r="D400" s="332" t="str">
        <f>'01-Mapa de riesgo-UO'!J401</f>
        <v>Operacional</v>
      </c>
      <c r="E400" s="332" t="str">
        <f>'01-Mapa de riesgo-UO'!K401</f>
        <v>INCUMPLIMIENTO A LA PROMESA DE SERVICIOS DE 8 DIAS HABILES, PARA GESTIONAR LAS NECESIDADES DE TIPO CONTRACTUAL DE LAS DEPENDENCIAS</v>
      </c>
      <c r="F400" s="332"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32" t="str">
        <f>'01-Mapa de riesgo-UO'!M401</f>
        <v>RETRASO EN LA EJECUCION CONTRACTUAL DE LAS NECESIDADES DE LAS DEPENDENCIAS UNIVERSITARIAS</v>
      </c>
      <c r="I400" s="385" t="str">
        <f>'01-Mapa de riesgo-UO'!AT401</f>
        <v>MODERADO</v>
      </c>
      <c r="J400" s="332" t="str">
        <f>'01-Mapa de riesgo-UO'!AU401</f>
        <v>NUMERORO DE SOLIICTUDES DE CONTRATCION TRAMITADAS EN MAS DE 8 DIAS HABILES</v>
      </c>
      <c r="K400" s="401">
        <v>0.04</v>
      </c>
      <c r="L400" s="399"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8" t="str">
        <f>'01-Mapa de riesgo-UO'!AL401</f>
        <v>Diaria</v>
      </c>
      <c r="Q400" s="218" t="str">
        <f>'01-Mapa de riesgo-UO'!AP401</f>
        <v>Preventivo</v>
      </c>
      <c r="R400" s="385" t="str">
        <f>'01-Mapa de riesgo-UO'!AR401</f>
        <v>ACEPTABLE</v>
      </c>
      <c r="S400" s="399" t="s">
        <v>2426</v>
      </c>
      <c r="T400" s="399"/>
      <c r="U400" s="223" t="str">
        <f>'01-Mapa de riesgo-UO'!AW401</f>
        <v>TRANSFERIR</v>
      </c>
      <c r="V400" s="223" t="str">
        <f>'01-Mapa de riesgo-UO'!AX401</f>
        <v>Sensibilización sobre los plazos establecidos para tramites contractuales</v>
      </c>
      <c r="W400" s="180">
        <f>IF(U400="COMPARTIR",'01-Mapa de riesgo-UO'!BA401, IF(U400=0, 0,$I$6))</f>
        <v>0</v>
      </c>
      <c r="X400" s="221" t="s">
        <v>558</v>
      </c>
      <c r="Y400" s="221" t="s">
        <v>2430</v>
      </c>
      <c r="Z400" s="221" t="s">
        <v>561</v>
      </c>
      <c r="AA400" s="221" t="s">
        <v>2431</v>
      </c>
      <c r="AB400" s="324" t="s">
        <v>2143</v>
      </c>
    </row>
    <row r="401" spans="1:28" ht="91.5" hidden="1" customHeight="1" x14ac:dyDescent="0.2">
      <c r="A401" s="324"/>
      <c r="B401" s="332"/>
      <c r="C401" s="402"/>
      <c r="D401" s="332"/>
      <c r="E401" s="332"/>
      <c r="F401" s="332"/>
      <c r="G401" s="52">
        <f>'01-Mapa de riesgo-UO'!I402</f>
        <v>0</v>
      </c>
      <c r="H401" s="332"/>
      <c r="I401" s="385"/>
      <c r="J401" s="332"/>
      <c r="K401" s="401"/>
      <c r="L401" s="399"/>
      <c r="M401" s="204">
        <f>IF('01-Mapa de riesgo-UO'!S402="No existen", "No existe control para el riesgo",'01-Mapa de riesgo-UO'!W402)</f>
        <v>0</v>
      </c>
      <c r="N401" s="204">
        <f>'01-Mapa de riesgo-UO'!AB402</f>
        <v>0</v>
      </c>
      <c r="O401" s="204">
        <f>'01-Mapa de riesgo-UO'!AG402</f>
        <v>0</v>
      </c>
      <c r="P401" s="218">
        <f>'01-Mapa de riesgo-UO'!AL402</f>
        <v>0</v>
      </c>
      <c r="Q401" s="218">
        <f>'01-Mapa de riesgo-UO'!AP402</f>
        <v>0</v>
      </c>
      <c r="R401" s="385"/>
      <c r="S401" s="399"/>
      <c r="T401" s="399"/>
      <c r="U401" s="223">
        <f>'01-Mapa de riesgo-UO'!AW402</f>
        <v>0</v>
      </c>
      <c r="V401" s="223">
        <f>'01-Mapa de riesgo-UO'!AX402</f>
        <v>0</v>
      </c>
      <c r="W401" s="180">
        <f>IF(U401="COMPARTIR",'01-Mapa de riesgo-UO'!BA402, IF(U401=0, 0,$I$6))</f>
        <v>0</v>
      </c>
      <c r="X401" s="221"/>
      <c r="Y401" s="221"/>
      <c r="Z401" s="221"/>
      <c r="AA401" s="221"/>
      <c r="AB401" s="324"/>
    </row>
    <row r="402" spans="1:28" ht="91.5" hidden="1" customHeight="1" x14ac:dyDescent="0.2">
      <c r="A402" s="324"/>
      <c r="B402" s="332"/>
      <c r="C402" s="402"/>
      <c r="D402" s="332"/>
      <c r="E402" s="332"/>
      <c r="F402" s="332"/>
      <c r="G402" s="52">
        <f>'01-Mapa de riesgo-UO'!I403</f>
        <v>0</v>
      </c>
      <c r="H402" s="332"/>
      <c r="I402" s="385"/>
      <c r="J402" s="332"/>
      <c r="K402" s="401"/>
      <c r="L402" s="399"/>
      <c r="M402" s="204">
        <f>IF('01-Mapa de riesgo-UO'!S403="No existen", "No existe control para el riesgo",'01-Mapa de riesgo-UO'!W403)</f>
        <v>0</v>
      </c>
      <c r="N402" s="204">
        <f>'01-Mapa de riesgo-UO'!AB403</f>
        <v>0</v>
      </c>
      <c r="O402" s="204">
        <f>'01-Mapa de riesgo-UO'!AG403</f>
        <v>0</v>
      </c>
      <c r="P402" s="218">
        <f>'01-Mapa de riesgo-UO'!AL403</f>
        <v>0</v>
      </c>
      <c r="Q402" s="218">
        <f>'01-Mapa de riesgo-UO'!AP403</f>
        <v>0</v>
      </c>
      <c r="R402" s="385"/>
      <c r="S402" s="399"/>
      <c r="T402" s="399"/>
      <c r="U402" s="223">
        <f>'01-Mapa de riesgo-UO'!AW403</f>
        <v>0</v>
      </c>
      <c r="V402" s="223">
        <f>'01-Mapa de riesgo-UO'!AX403</f>
        <v>0</v>
      </c>
      <c r="W402" s="180">
        <f>IF(U402="COMPARTIR",'01-Mapa de riesgo-UO'!BA403, IF(U402=0, 0,$I$6))</f>
        <v>0</v>
      </c>
      <c r="X402" s="221"/>
      <c r="Y402" s="221"/>
      <c r="Z402" s="221"/>
      <c r="AA402" s="221"/>
      <c r="AB402" s="324"/>
    </row>
    <row r="403" spans="1:28" ht="91.5" hidden="1" customHeight="1" x14ac:dyDescent="0.2">
      <c r="A403" s="324">
        <v>132</v>
      </c>
      <c r="B403" s="332" t="str">
        <f>'01-Mapa de riesgo-UO'!D404</f>
        <v>ADMINISTRACIÓN_INSTITUCIONAL</v>
      </c>
      <c r="C403" s="402" t="str">
        <f>+'01-Mapa de riesgo-UO'!F404</f>
        <v>NO</v>
      </c>
      <c r="D403" s="332" t="str">
        <f>'01-Mapa de riesgo-UO'!J404</f>
        <v>Operacional</v>
      </c>
      <c r="E403" s="332" t="str">
        <f>'01-Mapa de riesgo-UO'!K404</f>
        <v>INCUMPLIMIENTO DE LOS PLAZOS DISPUESTOS POR COLOMBIA COMPRA EFICIENTE PARA PUBLICRA LA ACTIVIDAD CONTRACTUAL EN EL MODULO PUBLICITARIO EN LA PALTAFORMA SECOP II</v>
      </c>
      <c r="F403" s="332" t="str">
        <f>'01-Mapa de riesgo-UO'!L404</f>
        <v>DEMORA DE MAS DE TRES DIAS HABILES PARA PUBLICAR LA DOCUMENTACION CONTRACTUAL EN LA PLATAFORMA SECOP II</v>
      </c>
      <c r="G403" s="52" t="str">
        <f>'01-Mapa de riesgo-UO'!I404</f>
        <v>Falta de seguimiento a los procesos de contratación.</v>
      </c>
      <c r="H403" s="332" t="str">
        <f>'01-Mapa de riesgo-UO'!M404</f>
        <v>PROCESOS DICIPLINARIOS POR LA NO PUBLICACION EN LA PLATAFORMA SECOP II EN LOS TERMINOS LEGALES ESTABLECIDOS DESDE COLOMBIA COMPRA EFICIENTE</v>
      </c>
      <c r="I403" s="385" t="str">
        <f>'01-Mapa de riesgo-UO'!AT404</f>
        <v>MODERADO</v>
      </c>
      <c r="J403" s="332" t="str">
        <f>'01-Mapa de riesgo-UO'!AU404</f>
        <v>NUMERO DE PUBLICACIONES EN LAPLATAFORMA SECOP II EXTEMPORANEAS</v>
      </c>
      <c r="K403" s="404">
        <v>0</v>
      </c>
      <c r="L403" s="399"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8" t="str">
        <f>'01-Mapa de riesgo-UO'!AL404</f>
        <v>Diaria</v>
      </c>
      <c r="Q403" s="218" t="str">
        <f>'01-Mapa de riesgo-UO'!AP404</f>
        <v>Preventivo</v>
      </c>
      <c r="R403" s="385" t="str">
        <f>'01-Mapa de riesgo-UO'!AR404</f>
        <v>FUERTE</v>
      </c>
      <c r="S403" s="399" t="s">
        <v>2426</v>
      </c>
      <c r="T403" s="399"/>
      <c r="U403" s="223" t="str">
        <f>'01-Mapa de riesgo-UO'!AW404</f>
        <v>TRANSFERIR</v>
      </c>
      <c r="V403" s="223" t="str">
        <f>'01-Mapa de riesgo-UO'!AX404</f>
        <v>Sensibilización sobre los terminos legales establecidos para la publicación</v>
      </c>
      <c r="W403" s="180">
        <f>IF(U403="COMPARTIR",'01-Mapa de riesgo-UO'!BA404, IF(U403=0, 0,$I$6))</f>
        <v>0</v>
      </c>
      <c r="X403" s="221" t="s">
        <v>558</v>
      </c>
      <c r="Y403" s="221" t="s">
        <v>2430</v>
      </c>
      <c r="Z403" s="221" t="s">
        <v>561</v>
      </c>
      <c r="AA403" s="221" t="s">
        <v>2432</v>
      </c>
      <c r="AB403" s="324" t="s">
        <v>2143</v>
      </c>
    </row>
    <row r="404" spans="1:28" ht="91.5" hidden="1" customHeight="1" x14ac:dyDescent="0.2">
      <c r="A404" s="324"/>
      <c r="B404" s="332"/>
      <c r="C404" s="402"/>
      <c r="D404" s="332"/>
      <c r="E404" s="332"/>
      <c r="F404" s="332"/>
      <c r="G404" s="52">
        <f>'01-Mapa de riesgo-UO'!I405</f>
        <v>0</v>
      </c>
      <c r="H404" s="332"/>
      <c r="I404" s="385"/>
      <c r="J404" s="332"/>
      <c r="K404" s="401"/>
      <c r="L404" s="399"/>
      <c r="M404" s="204">
        <f>IF('01-Mapa de riesgo-UO'!S405="No existen", "No existe control para el riesgo",'01-Mapa de riesgo-UO'!W405)</f>
        <v>0</v>
      </c>
      <c r="N404" s="204">
        <f>'01-Mapa de riesgo-UO'!AB405</f>
        <v>0</v>
      </c>
      <c r="O404" s="204">
        <f>'01-Mapa de riesgo-UO'!AG405</f>
        <v>0</v>
      </c>
      <c r="P404" s="218">
        <f>'01-Mapa de riesgo-UO'!AL405</f>
        <v>0</v>
      </c>
      <c r="Q404" s="218">
        <f>'01-Mapa de riesgo-UO'!AP405</f>
        <v>0</v>
      </c>
      <c r="R404" s="385"/>
      <c r="S404" s="399"/>
      <c r="T404" s="399"/>
      <c r="U404" s="223">
        <f>'01-Mapa de riesgo-UO'!AW405</f>
        <v>0</v>
      </c>
      <c r="V404" s="223">
        <f>'01-Mapa de riesgo-UO'!AX405</f>
        <v>0</v>
      </c>
      <c r="W404" s="180">
        <f>IF(U404="COMPARTIR",'01-Mapa de riesgo-UO'!BA405, IF(U404=0, 0,$I$6))</f>
        <v>0</v>
      </c>
      <c r="X404" s="221"/>
      <c r="Y404" s="221"/>
      <c r="Z404" s="221"/>
      <c r="AA404" s="221"/>
      <c r="AB404" s="324"/>
    </row>
    <row r="405" spans="1:28" ht="91.5" hidden="1" customHeight="1" x14ac:dyDescent="0.2">
      <c r="A405" s="324"/>
      <c r="B405" s="332"/>
      <c r="C405" s="402"/>
      <c r="D405" s="332"/>
      <c r="E405" s="332"/>
      <c r="F405" s="332"/>
      <c r="G405" s="52">
        <f>'01-Mapa de riesgo-UO'!I406</f>
        <v>0</v>
      </c>
      <c r="H405" s="332"/>
      <c r="I405" s="385"/>
      <c r="J405" s="332"/>
      <c r="K405" s="401"/>
      <c r="L405" s="399"/>
      <c r="M405" s="204">
        <f>IF('01-Mapa de riesgo-UO'!S406="No existen", "No existe control para el riesgo",'01-Mapa de riesgo-UO'!W406)</f>
        <v>0</v>
      </c>
      <c r="N405" s="204">
        <f>'01-Mapa de riesgo-UO'!AB406</f>
        <v>0</v>
      </c>
      <c r="O405" s="204">
        <f>'01-Mapa de riesgo-UO'!AG406</f>
        <v>0</v>
      </c>
      <c r="P405" s="218">
        <f>'01-Mapa de riesgo-UO'!AL406</f>
        <v>0</v>
      </c>
      <c r="Q405" s="218">
        <f>'01-Mapa de riesgo-UO'!AP406</f>
        <v>0</v>
      </c>
      <c r="R405" s="385"/>
      <c r="S405" s="399"/>
      <c r="T405" s="399"/>
      <c r="U405" s="223">
        <f>'01-Mapa de riesgo-UO'!AW406</f>
        <v>0</v>
      </c>
      <c r="V405" s="223">
        <f>'01-Mapa de riesgo-UO'!AX406</f>
        <v>0</v>
      </c>
      <c r="W405" s="180">
        <f>IF(U405="COMPARTIR",'01-Mapa de riesgo-UO'!BA406, IF(U405=0, 0,$I$6))</f>
        <v>0</v>
      </c>
      <c r="X405" s="221"/>
      <c r="Y405" s="221"/>
      <c r="Z405" s="221"/>
      <c r="AA405" s="221"/>
      <c r="AB405" s="324"/>
    </row>
    <row r="406" spans="1:28" ht="91.5" hidden="1" customHeight="1" x14ac:dyDescent="0.2">
      <c r="A406" s="324">
        <v>133</v>
      </c>
      <c r="B406" s="332" t="str">
        <f>'01-Mapa de riesgo-UO'!D407</f>
        <v>ADMINISTRACIÓN_INSTITUCIONAL</v>
      </c>
      <c r="C406" s="402" t="str">
        <f>+'01-Mapa de riesgo-UO'!F407</f>
        <v>NO</v>
      </c>
      <c r="D406" s="332" t="str">
        <f>'01-Mapa de riesgo-UO'!J407</f>
        <v>Financiero</v>
      </c>
      <c r="E406" s="332" t="str">
        <f>'01-Mapa de riesgo-UO'!K407</f>
        <v>Incremento en el pago de condenas en litigios que pueden ser solucionados antes de que se dé trámite a la acción judicial.</v>
      </c>
      <c r="F406" s="332"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32" t="str">
        <f>'01-Mapa de riesgo-UO'!M407</f>
        <v>Aumento en el volumen de demandas y condenas a la entidad
Carga laboral adicional. 
Afectaciones financieras adicionales.</v>
      </c>
      <c r="I406" s="385" t="str">
        <f>'01-Mapa de riesgo-UO'!AT407</f>
        <v>LEVE</v>
      </c>
      <c r="J406" s="332" t="str">
        <f>'01-Mapa de riesgo-UO'!AU407</f>
        <v>(# Numero de condenas)/(# procesos) *100</v>
      </c>
      <c r="K406" s="401">
        <v>0</v>
      </c>
      <c r="L406" s="399"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8" t="str">
        <f>'01-Mapa de riesgo-UO'!AL407</f>
        <v>No definida</v>
      </c>
      <c r="Q406" s="218" t="str">
        <f>'01-Mapa de riesgo-UO'!AP407</f>
        <v>Preventivo</v>
      </c>
      <c r="R406" s="385" t="str">
        <f>'01-Mapa de riesgo-UO'!AR407</f>
        <v>ACEPTABLE</v>
      </c>
      <c r="S406" s="399" t="s">
        <v>2427</v>
      </c>
      <c r="T406" s="399"/>
      <c r="U406" s="223" t="str">
        <f>'01-Mapa de riesgo-UO'!AW407</f>
        <v>ASUMIR</v>
      </c>
      <c r="V406" s="223">
        <f>'01-Mapa de riesgo-UO'!AX407</f>
        <v>0</v>
      </c>
      <c r="W406" s="180">
        <f>IF(U406="COMPARTIR",'01-Mapa de riesgo-UO'!BA407, IF(U406=0, 0,$I$6))</f>
        <v>0</v>
      </c>
      <c r="X406" s="221"/>
      <c r="Y406" s="221"/>
      <c r="Z406" s="221"/>
      <c r="AA406" s="221"/>
      <c r="AB406" s="324" t="s">
        <v>2143</v>
      </c>
    </row>
    <row r="407" spans="1:28" ht="91.5" hidden="1" customHeight="1" x14ac:dyDescent="0.2">
      <c r="A407" s="324"/>
      <c r="B407" s="332"/>
      <c r="C407" s="402"/>
      <c r="D407" s="332"/>
      <c r="E407" s="332"/>
      <c r="F407" s="332"/>
      <c r="G407" s="52" t="str">
        <f>'01-Mapa de riesgo-UO'!I408</f>
        <v>Falta de unificación de criterios de las autoridades judiciales.</v>
      </c>
      <c r="H407" s="332"/>
      <c r="I407" s="385"/>
      <c r="J407" s="332"/>
      <c r="K407" s="401"/>
      <c r="L407" s="399"/>
      <c r="M407" s="204">
        <f>IF('01-Mapa de riesgo-UO'!S408="No existen", "No existe control para el riesgo",'01-Mapa de riesgo-UO'!W408)</f>
        <v>0</v>
      </c>
      <c r="N407" s="204">
        <f>'01-Mapa de riesgo-UO'!AB408</f>
        <v>0</v>
      </c>
      <c r="O407" s="204">
        <f>'01-Mapa de riesgo-UO'!AG408</f>
        <v>0</v>
      </c>
      <c r="P407" s="218">
        <f>'01-Mapa de riesgo-UO'!AL408</f>
        <v>0</v>
      </c>
      <c r="Q407" s="218">
        <f>'01-Mapa de riesgo-UO'!AP408</f>
        <v>0</v>
      </c>
      <c r="R407" s="385"/>
      <c r="S407" s="399"/>
      <c r="T407" s="399"/>
      <c r="U407" s="223" t="str">
        <f>'01-Mapa de riesgo-UO'!AW408</f>
        <v>ASUMIR</v>
      </c>
      <c r="V407" s="223">
        <f>'01-Mapa de riesgo-UO'!AX408</f>
        <v>0</v>
      </c>
      <c r="W407" s="180">
        <f>IF(U407="COMPARTIR",'01-Mapa de riesgo-UO'!BA408, IF(U407=0, 0,$I$6))</f>
        <v>0</v>
      </c>
      <c r="X407" s="221"/>
      <c r="Y407" s="221"/>
      <c r="Z407" s="221"/>
      <c r="AA407" s="221"/>
      <c r="AB407" s="324"/>
    </row>
    <row r="408" spans="1:28" ht="91.5" hidden="1" customHeight="1" x14ac:dyDescent="0.2">
      <c r="A408" s="324"/>
      <c r="B408" s="332"/>
      <c r="C408" s="402"/>
      <c r="D408" s="332"/>
      <c r="E408" s="332"/>
      <c r="F408" s="332"/>
      <c r="G408" s="52">
        <f>'01-Mapa de riesgo-UO'!I409</f>
        <v>0</v>
      </c>
      <c r="H408" s="332"/>
      <c r="I408" s="385"/>
      <c r="J408" s="332"/>
      <c r="K408" s="401"/>
      <c r="L408" s="399"/>
      <c r="M408" s="204">
        <f>IF('01-Mapa de riesgo-UO'!S409="No existen", "No existe control para el riesgo",'01-Mapa de riesgo-UO'!W409)</f>
        <v>0</v>
      </c>
      <c r="N408" s="204">
        <f>'01-Mapa de riesgo-UO'!AB409</f>
        <v>0</v>
      </c>
      <c r="O408" s="204">
        <f>'01-Mapa de riesgo-UO'!AG409</f>
        <v>0</v>
      </c>
      <c r="P408" s="218">
        <f>'01-Mapa de riesgo-UO'!AL409</f>
        <v>0</v>
      </c>
      <c r="Q408" s="218">
        <f>'01-Mapa de riesgo-UO'!AP409</f>
        <v>0</v>
      </c>
      <c r="R408" s="385"/>
      <c r="S408" s="399"/>
      <c r="T408" s="399"/>
      <c r="U408" s="223" t="str">
        <f>'01-Mapa de riesgo-UO'!AW409</f>
        <v>ASUMIR</v>
      </c>
      <c r="V408" s="223">
        <f>'01-Mapa de riesgo-UO'!AX409</f>
        <v>0</v>
      </c>
      <c r="W408" s="180">
        <f>IF(U408="COMPARTIR",'01-Mapa de riesgo-UO'!BA409, IF(U408=0, 0,$I$6))</f>
        <v>0</v>
      </c>
      <c r="X408" s="221"/>
      <c r="Y408" s="221"/>
      <c r="Z408" s="221"/>
      <c r="AA408" s="221"/>
      <c r="AB408" s="324"/>
    </row>
    <row r="409" spans="1:28" ht="91.5" hidden="1" customHeight="1" x14ac:dyDescent="0.2">
      <c r="A409" s="324">
        <v>134</v>
      </c>
      <c r="B409" s="332" t="str">
        <f>'01-Mapa de riesgo-UO'!D410</f>
        <v>ADMINISTRACIÓN_INSTITUCIONAL</v>
      </c>
      <c r="C409" s="402" t="str">
        <f>+'01-Mapa de riesgo-UO'!F410</f>
        <v>NO</v>
      </c>
      <c r="D409" s="332" t="str">
        <f>'01-Mapa de riesgo-UO'!J410</f>
        <v>Financiero</v>
      </c>
      <c r="E409" s="332" t="str">
        <f>'01-Mapa de riesgo-UO'!K410</f>
        <v>Aumento del número de demandas de la causa con politica de prevención del daño antijuridico (PPDA) con respecto a la vigencia anterior.</v>
      </c>
      <c r="F409" s="332"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32" t="str">
        <f>'01-Mapa de riesgo-UO'!M410</f>
        <v>Aumento en el volumen de demandas y condenas a la entidad
Carga laboral adicional. 
Afectaciones financieras adicionales.</v>
      </c>
      <c r="I409" s="385" t="str">
        <f>'01-Mapa de riesgo-UO'!AT410</f>
        <v>LEVE</v>
      </c>
      <c r="J409" s="332" t="str">
        <f>'01-Mapa de riesgo-UO'!AU410</f>
        <v>Variación del número de demandas de la causa con PPDA del año en curso con respecto al año anterior.</v>
      </c>
      <c r="K409" s="401">
        <v>0</v>
      </c>
      <c r="L409" s="399"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8" t="str">
        <f>'01-Mapa de riesgo-UO'!AL410</f>
        <v>No definida</v>
      </c>
      <c r="Q409" s="218" t="str">
        <f>'01-Mapa de riesgo-UO'!AP410</f>
        <v>Preventivo</v>
      </c>
      <c r="R409" s="385" t="str">
        <f>'01-Mapa de riesgo-UO'!AR410</f>
        <v>ACEPTABLE</v>
      </c>
      <c r="S409" s="399" t="s">
        <v>2428</v>
      </c>
      <c r="T409" s="399"/>
      <c r="U409" s="223" t="str">
        <f>'01-Mapa de riesgo-UO'!AW410</f>
        <v>ASUMIR</v>
      </c>
      <c r="V409" s="223">
        <f>'01-Mapa de riesgo-UO'!AX410</f>
        <v>0</v>
      </c>
      <c r="W409" s="180">
        <f>IF(U409="COMPARTIR",'01-Mapa de riesgo-UO'!BA410, IF(U409=0, 0,$I$6))</f>
        <v>0</v>
      </c>
      <c r="X409" s="221"/>
      <c r="Y409" s="221"/>
      <c r="Z409" s="221"/>
      <c r="AA409" s="221"/>
      <c r="AB409" s="324" t="s">
        <v>2143</v>
      </c>
    </row>
    <row r="410" spans="1:28" ht="91.5" hidden="1" customHeight="1" x14ac:dyDescent="0.2">
      <c r="A410" s="324"/>
      <c r="B410" s="332"/>
      <c r="C410" s="402"/>
      <c r="D410" s="332"/>
      <c r="E410" s="332"/>
      <c r="F410" s="332"/>
      <c r="G410" s="52" t="str">
        <f>'01-Mapa de riesgo-UO'!I411</f>
        <v>Falta de unificación de criterios de las autoridades judiciales.</v>
      </c>
      <c r="H410" s="332"/>
      <c r="I410" s="385"/>
      <c r="J410" s="332"/>
      <c r="K410" s="401"/>
      <c r="L410" s="399"/>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8" t="str">
        <f>'01-Mapa de riesgo-UO'!AL411</f>
        <v>No definida</v>
      </c>
      <c r="Q410" s="218" t="str">
        <f>'01-Mapa de riesgo-UO'!AP411</f>
        <v>Preventivo</v>
      </c>
      <c r="R410" s="385"/>
      <c r="S410" s="399" t="s">
        <v>2429</v>
      </c>
      <c r="T410" s="399"/>
      <c r="U410" s="223" t="str">
        <f>'01-Mapa de riesgo-UO'!AW411</f>
        <v>ASUMIR</v>
      </c>
      <c r="V410" s="223">
        <f>'01-Mapa de riesgo-UO'!AX411</f>
        <v>0</v>
      </c>
      <c r="W410" s="180">
        <f>IF(U410="COMPARTIR",'01-Mapa de riesgo-UO'!BA411, IF(U410=0, 0,$I$6))</f>
        <v>0</v>
      </c>
      <c r="X410" s="221"/>
      <c r="Y410" s="221"/>
      <c r="Z410" s="221"/>
      <c r="AA410" s="221"/>
      <c r="AB410" s="324"/>
    </row>
    <row r="411" spans="1:28" ht="91.5" hidden="1" customHeight="1" x14ac:dyDescent="0.2">
      <c r="A411" s="324"/>
      <c r="B411" s="332"/>
      <c r="C411" s="402"/>
      <c r="D411" s="332"/>
      <c r="E411" s="332"/>
      <c r="F411" s="332"/>
      <c r="G411" s="52">
        <f>'01-Mapa de riesgo-UO'!I412</f>
        <v>0</v>
      </c>
      <c r="H411" s="332"/>
      <c r="I411" s="385"/>
      <c r="J411" s="332"/>
      <c r="K411" s="401"/>
      <c r="L411" s="399"/>
      <c r="M411" s="204">
        <f>IF('01-Mapa de riesgo-UO'!S412="No existen", "No existe control para el riesgo",'01-Mapa de riesgo-UO'!W412)</f>
        <v>0</v>
      </c>
      <c r="N411" s="204">
        <f>'01-Mapa de riesgo-UO'!AB412</f>
        <v>0</v>
      </c>
      <c r="O411" s="204">
        <f>'01-Mapa de riesgo-UO'!AG412</f>
        <v>0</v>
      </c>
      <c r="P411" s="218">
        <f>'01-Mapa de riesgo-UO'!AL412</f>
        <v>0</v>
      </c>
      <c r="Q411" s="218">
        <f>'01-Mapa de riesgo-UO'!AP412</f>
        <v>0</v>
      </c>
      <c r="R411" s="385"/>
      <c r="S411" s="399"/>
      <c r="T411" s="399"/>
      <c r="U411" s="223" t="str">
        <f>'01-Mapa de riesgo-UO'!AW412</f>
        <v>ASUMIR</v>
      </c>
      <c r="V411" s="223">
        <f>'01-Mapa de riesgo-UO'!AX412</f>
        <v>0</v>
      </c>
      <c r="W411" s="180">
        <f>IF(U411="COMPARTIR",'01-Mapa de riesgo-UO'!BA412, IF(U411=0, 0,$I$6))</f>
        <v>0</v>
      </c>
      <c r="X411" s="221"/>
      <c r="Y411" s="221"/>
      <c r="Z411" s="221"/>
      <c r="AA411" s="221"/>
      <c r="AB411" s="324"/>
    </row>
    <row r="412" spans="1:28" ht="91.5" hidden="1" customHeight="1" x14ac:dyDescent="0.2">
      <c r="A412" s="324">
        <v>135</v>
      </c>
      <c r="B412" s="332" t="str">
        <f>'01-Mapa de riesgo-UO'!D413</f>
        <v>DIRECCIONAMIENTO_INSTITUCIONAL</v>
      </c>
      <c r="C412" s="402" t="str">
        <f>+'01-Mapa de riesgo-UO'!F413</f>
        <v>NO</v>
      </c>
      <c r="D412" s="332" t="str">
        <f>'01-Mapa de riesgo-UO'!J413</f>
        <v>Cumplimiento</v>
      </c>
      <c r="E412" s="332" t="str">
        <f>'01-Mapa de riesgo-UO'!K413</f>
        <v>Incumplimiento de las metas en los tres niveles de gestión  del PDI 2020-2028</v>
      </c>
      <c r="F412" s="332"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32"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332" t="str">
        <f>'01-Mapa de riesgo-UO'!AU413</f>
        <v>Nivel cumplimiento del PDI en sus tres niveles de gestión</v>
      </c>
      <c r="K412" s="403">
        <v>0.5131</v>
      </c>
      <c r="L412" s="399"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8" t="str">
        <f>'01-Mapa de riesgo-UO'!AL413</f>
        <v>Cuatrimestral</v>
      </c>
      <c r="Q412" s="218" t="str">
        <f>'01-Mapa de riesgo-UO'!AP413</f>
        <v>Preventivo</v>
      </c>
      <c r="R412" s="385" t="str">
        <f>'01-Mapa de riesgo-UO'!AR413</f>
        <v>FUERTE</v>
      </c>
      <c r="S412" s="399" t="s">
        <v>2455</v>
      </c>
      <c r="T412" s="399"/>
      <c r="U412" s="223" t="str">
        <f>'01-Mapa de riesgo-UO'!AW413</f>
        <v>ASUMIR</v>
      </c>
      <c r="V412" s="223">
        <f>'01-Mapa de riesgo-UO'!AX413</f>
        <v>0</v>
      </c>
      <c r="W412" s="180">
        <f>IF(U412="COMPARTIR",'01-Mapa de riesgo-UO'!BA413, IF(U412=0, 0,$I$6))</f>
        <v>0</v>
      </c>
      <c r="X412" s="221"/>
      <c r="Y412" s="221"/>
      <c r="Z412" s="221"/>
      <c r="AA412" s="221"/>
      <c r="AB412" s="324" t="s">
        <v>2143</v>
      </c>
    </row>
    <row r="413" spans="1:28" ht="91.5" hidden="1" customHeight="1" x14ac:dyDescent="0.2">
      <c r="A413" s="324"/>
      <c r="B413" s="332"/>
      <c r="C413" s="402"/>
      <c r="D413" s="332"/>
      <c r="E413" s="332"/>
      <c r="F413" s="332"/>
      <c r="G413" s="52" t="str">
        <f>'01-Mapa de riesgo-UO'!I414</f>
        <v xml:space="preserve">Reporte inadecuado o incompleto por parte de las redes de trabajo </v>
      </c>
      <c r="H413" s="332"/>
      <c r="I413" s="385"/>
      <c r="J413" s="332"/>
      <c r="K413" s="401"/>
      <c r="L413" s="399"/>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8" t="str">
        <f>'01-Mapa de riesgo-UO'!AL414</f>
        <v>Bimestral</v>
      </c>
      <c r="Q413" s="218" t="str">
        <f>'01-Mapa de riesgo-UO'!AP414</f>
        <v>Preventivo</v>
      </c>
      <c r="R413" s="385"/>
      <c r="S413" s="399" t="s">
        <v>2456</v>
      </c>
      <c r="T413" s="399"/>
      <c r="U413" s="223" t="str">
        <f>'01-Mapa de riesgo-UO'!AW414</f>
        <v>ASUMIR</v>
      </c>
      <c r="V413" s="223">
        <f>'01-Mapa de riesgo-UO'!AX414</f>
        <v>0</v>
      </c>
      <c r="W413" s="180">
        <f>IF(U413="COMPARTIR",'01-Mapa de riesgo-UO'!BA414, IF(U413=0, 0,$I$6))</f>
        <v>0</v>
      </c>
      <c r="X413" s="221"/>
      <c r="Y413" s="221"/>
      <c r="Z413" s="221"/>
      <c r="AA413" s="221"/>
      <c r="AB413" s="324"/>
    </row>
    <row r="414" spans="1:28" ht="91.5" hidden="1" customHeight="1" x14ac:dyDescent="0.2">
      <c r="A414" s="324"/>
      <c r="B414" s="332"/>
      <c r="C414" s="402"/>
      <c r="D414" s="332"/>
      <c r="E414" s="332"/>
      <c r="F414" s="332"/>
      <c r="G414" s="52" t="str">
        <f>'01-Mapa de riesgo-UO'!I415</f>
        <v xml:space="preserve">Baja calidad del reporte en los tres niveles de gestión del PDI </v>
      </c>
      <c r="H414" s="332"/>
      <c r="I414" s="385"/>
      <c r="J414" s="332"/>
      <c r="K414" s="401"/>
      <c r="L414" s="399"/>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8" t="str">
        <f>'01-Mapa de riesgo-UO'!AL415</f>
        <v>Bimestral</v>
      </c>
      <c r="Q414" s="218" t="str">
        <f>'01-Mapa de riesgo-UO'!AP415</f>
        <v>Preventivo</v>
      </c>
      <c r="R414" s="385"/>
      <c r="S414" s="399" t="s">
        <v>2457</v>
      </c>
      <c r="T414" s="399"/>
      <c r="U414" s="223" t="str">
        <f>'01-Mapa de riesgo-UO'!AW415</f>
        <v>ASUMIR</v>
      </c>
      <c r="V414" s="223">
        <f>'01-Mapa de riesgo-UO'!AX415</f>
        <v>0</v>
      </c>
      <c r="W414" s="180">
        <f>IF(U414="COMPARTIR",'01-Mapa de riesgo-UO'!BA415, IF(U414=0, 0,$I$6))</f>
        <v>0</v>
      </c>
      <c r="X414" s="221"/>
      <c r="Y414" s="221"/>
      <c r="Z414" s="221"/>
      <c r="AA414" s="221"/>
      <c r="AB414" s="324"/>
    </row>
    <row r="415" spans="1:28" ht="91.5" hidden="1" customHeight="1" x14ac:dyDescent="0.2">
      <c r="A415" s="324">
        <v>136</v>
      </c>
      <c r="B415" s="332" t="str">
        <f>'01-Mapa de riesgo-UO'!D416</f>
        <v>DIRECCIONAMIENTO_INSTITUCIONAL</v>
      </c>
      <c r="C415" s="402" t="str">
        <f>+'01-Mapa de riesgo-UO'!F416</f>
        <v>SI</v>
      </c>
      <c r="D415" s="332" t="str">
        <f>'01-Mapa de riesgo-UO'!J416</f>
        <v>Corrupción</v>
      </c>
      <c r="E415" s="332" t="str">
        <f>'01-Mapa de riesgo-UO'!K416</f>
        <v>Ejecución inadecuada de proyectos de la Oficina de Planeación (contratos, Ordenes contractuales,  resoluciones,  proyectos de operación comercial).</v>
      </c>
      <c r="F415" s="332"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32" t="str">
        <f>'01-Mapa de riesgo-UO'!M416</f>
        <v xml:space="preserve">Hallazgos por parte de entes de control
Detrimiento patrimonial
Incumplimiento de resultados
Afectación de la imagen institucional </v>
      </c>
      <c r="I415" s="385" t="str">
        <f>'01-Mapa de riesgo-UO'!AT416</f>
        <v>MODERADO</v>
      </c>
      <c r="J415" s="332" t="str">
        <f>'01-Mapa de riesgo-UO'!AU416</f>
        <v>Contratos y/o proyectos ejecutados inadecuadamente /Total proyectos y/o contratos ejecutados</v>
      </c>
      <c r="K415" s="404">
        <v>0</v>
      </c>
      <c r="L415" s="399"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8" t="str">
        <f>'01-Mapa de riesgo-UO'!AL416</f>
        <v>Mensual</v>
      </c>
      <c r="Q415" s="218" t="str">
        <f>'01-Mapa de riesgo-UO'!AP416</f>
        <v>Preventivo</v>
      </c>
      <c r="R415" s="385" t="str">
        <f>'01-Mapa de riesgo-UO'!AR416</f>
        <v>FUERTE</v>
      </c>
      <c r="S415" s="399" t="s">
        <v>2458</v>
      </c>
      <c r="T415" s="399"/>
      <c r="U415" s="223" t="str">
        <f>'01-Mapa de riesgo-UO'!AW416</f>
        <v>REDUCIR</v>
      </c>
      <c r="V415" s="223" t="str">
        <f>'01-Mapa de riesgo-UO'!AX416</f>
        <v>Definir tips informativos contractuales y de interventoría y supervisión con el fin de generar conocimiento sobre estos temas</v>
      </c>
      <c r="W415" s="180">
        <f>IF(U415="COMPARTIR",'01-Mapa de riesgo-UO'!BA416, IF(U415=0, 0,$I$6))</f>
        <v>0</v>
      </c>
      <c r="X415" s="221" t="s">
        <v>271</v>
      </c>
      <c r="Y415" s="221" t="s">
        <v>2466</v>
      </c>
      <c r="Z415" s="221" t="s">
        <v>559</v>
      </c>
      <c r="AA415" s="221"/>
      <c r="AB415" s="324" t="s">
        <v>2143</v>
      </c>
    </row>
    <row r="416" spans="1:28" ht="91.5" hidden="1" customHeight="1" x14ac:dyDescent="0.2">
      <c r="A416" s="324"/>
      <c r="B416" s="332"/>
      <c r="C416" s="402"/>
      <c r="D416" s="332"/>
      <c r="E416" s="332"/>
      <c r="F416" s="332"/>
      <c r="G416" s="52" t="str">
        <f>'01-Mapa de riesgo-UO'!I417</f>
        <v>Beneficiar a terceros sin el cumplimiento de requisitos contractuales</v>
      </c>
      <c r="H416" s="332"/>
      <c r="I416" s="385"/>
      <c r="J416" s="332"/>
      <c r="K416" s="401"/>
      <c r="L416" s="399"/>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8" t="str">
        <f>'01-Mapa de riesgo-UO'!AL417</f>
        <v>Semanal</v>
      </c>
      <c r="Q416" s="218" t="str">
        <f>'01-Mapa de riesgo-UO'!AP417</f>
        <v>Preventivo</v>
      </c>
      <c r="R416" s="385"/>
      <c r="S416" s="399" t="s">
        <v>2459</v>
      </c>
      <c r="T416" s="399"/>
      <c r="U416" s="223" t="str">
        <f>'01-Mapa de riesgo-UO'!AW417</f>
        <v>REDUCIR</v>
      </c>
      <c r="V416" s="22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1" t="s">
        <v>271</v>
      </c>
      <c r="Y416" s="221" t="s">
        <v>2467</v>
      </c>
      <c r="Z416" s="221" t="s">
        <v>559</v>
      </c>
      <c r="AA416" s="221"/>
      <c r="AB416" s="324"/>
    </row>
    <row r="417" spans="1:28" ht="91.5" hidden="1" customHeight="1" x14ac:dyDescent="0.2">
      <c r="A417" s="324"/>
      <c r="B417" s="332"/>
      <c r="C417" s="402"/>
      <c r="D417" s="332"/>
      <c r="E417" s="332"/>
      <c r="F417" s="332"/>
      <c r="G417" s="52" t="str">
        <f>'01-Mapa de riesgo-UO'!I418</f>
        <v xml:space="preserve">Desarticulación de los procedimientos institucionales para el desarrollo y ejecución en cada una de sus etapas </v>
      </c>
      <c r="H417" s="332"/>
      <c r="I417" s="385"/>
      <c r="J417" s="332"/>
      <c r="K417" s="401"/>
      <c r="L417" s="399"/>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8" t="str">
        <f>'01-Mapa de riesgo-UO'!AL418</f>
        <v>Mensual</v>
      </c>
      <c r="Q417" s="218" t="str">
        <f>'01-Mapa de riesgo-UO'!AP418</f>
        <v>Preventivo</v>
      </c>
      <c r="R417" s="385"/>
      <c r="S417" s="399" t="s">
        <v>2460</v>
      </c>
      <c r="T417" s="399"/>
      <c r="U417" s="223" t="str">
        <f>'01-Mapa de riesgo-UO'!AW418</f>
        <v>ASUMIR</v>
      </c>
      <c r="V417" s="223">
        <f>'01-Mapa de riesgo-UO'!AX418</f>
        <v>0</v>
      </c>
      <c r="W417" s="180">
        <f>IF(U417="COMPARTIR",'01-Mapa de riesgo-UO'!BA418, IF(U417=0, 0,$I$6))</f>
        <v>0</v>
      </c>
      <c r="X417" s="221" t="s">
        <v>271</v>
      </c>
      <c r="Y417" s="221" t="s">
        <v>2468</v>
      </c>
      <c r="Z417" s="221" t="s">
        <v>559</v>
      </c>
      <c r="AA417" s="221"/>
      <c r="AB417" s="324"/>
    </row>
    <row r="418" spans="1:28" ht="91.5" hidden="1" customHeight="1" x14ac:dyDescent="0.2">
      <c r="A418" s="324">
        <v>137</v>
      </c>
      <c r="B418" s="332" t="str">
        <f>'01-Mapa de riesgo-UO'!D419</f>
        <v>ADMINISTRACIÓN_INSTITUCIONAL</v>
      </c>
      <c r="C418" s="402" t="str">
        <f>+'01-Mapa de riesgo-UO'!F419</f>
        <v>NO</v>
      </c>
      <c r="D418" s="332" t="str">
        <f>'01-Mapa de riesgo-UO'!J419</f>
        <v>Información</v>
      </c>
      <c r="E418" s="332" t="str">
        <f>'01-Mapa de riesgo-UO'!K419</f>
        <v>Probabilidad de tener inconsistencias en la información estadística e institucional reportada debido a las diversas fuentes de información internas y las reglas de negocio asociadas a su extracción.</v>
      </c>
      <c r="F418" s="332"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32" t="str">
        <f>'01-Mapa de riesgo-UO'!M419</f>
        <v>Hallazgos, multas o sanciones por los entes de control o pérdida de credibilidad por diferencias en los reportes de información</v>
      </c>
      <c r="I418" s="385" t="str">
        <f>'01-Mapa de riesgo-UO'!AT419</f>
        <v>MODERADO</v>
      </c>
      <c r="J418" s="332" t="str">
        <f>'01-Mapa de riesgo-UO'!AU419</f>
        <v>Tiempos de respuesta a los requerimientos de información estratégica
Nivel de actualización de la información a nivel estratégico y táctico</v>
      </c>
      <c r="K418" s="404">
        <v>0.96360000000000001</v>
      </c>
      <c r="L418" s="399"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8" t="str">
        <f>'01-Mapa de riesgo-UO'!AL419</f>
        <v>No definida</v>
      </c>
      <c r="Q418" s="218" t="str">
        <f>'01-Mapa de riesgo-UO'!AP419</f>
        <v>Detectivo</v>
      </c>
      <c r="R418" s="385" t="str">
        <f>'01-Mapa de riesgo-UO'!AR419</f>
        <v>ACEPTABLE</v>
      </c>
      <c r="S418" s="399" t="s">
        <v>2461</v>
      </c>
      <c r="T418" s="399"/>
      <c r="U418" s="223" t="str">
        <f>'01-Mapa de riesgo-UO'!AW419</f>
        <v>COMPARTIR</v>
      </c>
      <c r="V418" s="22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1" t="s">
        <v>271</v>
      </c>
      <c r="Y418" s="221" t="s">
        <v>2469</v>
      </c>
      <c r="Z418" s="221" t="s">
        <v>559</v>
      </c>
      <c r="AA418" s="221"/>
      <c r="AB418" s="324" t="s">
        <v>2143</v>
      </c>
    </row>
    <row r="419" spans="1:28" ht="91.5" hidden="1" customHeight="1" x14ac:dyDescent="0.2">
      <c r="A419" s="324"/>
      <c r="B419" s="332"/>
      <c r="C419" s="402"/>
      <c r="D419" s="332"/>
      <c r="E419" s="332"/>
      <c r="F419" s="332"/>
      <c r="G419" s="52">
        <f>'01-Mapa de riesgo-UO'!I420</f>
        <v>0</v>
      </c>
      <c r="H419" s="332"/>
      <c r="I419" s="385"/>
      <c r="J419" s="332"/>
      <c r="K419" s="401"/>
      <c r="L419" s="399"/>
      <c r="M419" s="204" t="str">
        <f>IF('01-Mapa de riesgo-UO'!S420="No existen", "No existe control para el riesgo",'01-Mapa de riesgo-UO'!W420)</f>
        <v>Revisión a la Calidad de datos</v>
      </c>
      <c r="N419" s="204">
        <f>'01-Mapa de riesgo-UO'!AB420</f>
        <v>0</v>
      </c>
      <c r="O419" s="204" t="str">
        <f>'01-Mapa de riesgo-UO'!AG420</f>
        <v>Técnico AIE</v>
      </c>
      <c r="P419" s="218" t="str">
        <f>'01-Mapa de riesgo-UO'!AL420</f>
        <v>Semestral</v>
      </c>
      <c r="Q419" s="218" t="str">
        <f>'01-Mapa de riesgo-UO'!AP420</f>
        <v>Detectivo</v>
      </c>
      <c r="R419" s="385"/>
      <c r="S419" s="399" t="s">
        <v>2462</v>
      </c>
      <c r="T419" s="399"/>
      <c r="U419" s="223" t="str">
        <f>'01-Mapa de riesgo-UO'!AW420</f>
        <v>COMPARTIR</v>
      </c>
      <c r="V419" s="22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1" t="s">
        <v>271</v>
      </c>
      <c r="Y419" s="221" t="s">
        <v>2469</v>
      </c>
      <c r="Z419" s="221" t="s">
        <v>559</v>
      </c>
      <c r="AA419" s="221"/>
      <c r="AB419" s="324"/>
    </row>
    <row r="420" spans="1:28" ht="91.5" hidden="1" customHeight="1" x14ac:dyDescent="0.2">
      <c r="A420" s="324"/>
      <c r="B420" s="332"/>
      <c r="C420" s="402"/>
      <c r="D420" s="332"/>
      <c r="E420" s="332"/>
      <c r="F420" s="332"/>
      <c r="G420" s="52">
        <f>'01-Mapa de riesgo-UO'!I421</f>
        <v>0</v>
      </c>
      <c r="H420" s="332"/>
      <c r="I420" s="385"/>
      <c r="J420" s="332"/>
      <c r="K420" s="401"/>
      <c r="L420" s="399"/>
      <c r="M420" s="204">
        <f>IF('01-Mapa de riesgo-UO'!S421="No existen", "No existe control para el riesgo",'01-Mapa de riesgo-UO'!W421)</f>
        <v>0</v>
      </c>
      <c r="N420" s="204">
        <f>'01-Mapa de riesgo-UO'!AB421</f>
        <v>0</v>
      </c>
      <c r="O420" s="204">
        <f>'01-Mapa de riesgo-UO'!AG421</f>
        <v>0</v>
      </c>
      <c r="P420" s="218">
        <f>'01-Mapa de riesgo-UO'!AL421</f>
        <v>0</v>
      </c>
      <c r="Q420" s="218">
        <f>'01-Mapa de riesgo-UO'!AP421</f>
        <v>0</v>
      </c>
      <c r="R420" s="385"/>
      <c r="S420" s="399"/>
      <c r="T420" s="399"/>
      <c r="U420" s="223" t="str">
        <f>'01-Mapa de riesgo-UO'!AW421</f>
        <v>REDUCIR</v>
      </c>
      <c r="V420" s="223" t="str">
        <f>'01-Mapa de riesgo-UO'!AX421</f>
        <v>Definición de protocolos o manuales para la generación de la información definiendo roles y responsabilidades.</v>
      </c>
      <c r="W420" s="180">
        <f>IF(U420="COMPARTIR",'01-Mapa de riesgo-UO'!BA421, IF(U420=0, 0,$I$6))</f>
        <v>0</v>
      </c>
      <c r="X420" s="221"/>
      <c r="Y420" s="221"/>
      <c r="Z420" s="221"/>
      <c r="AA420" s="221"/>
      <c r="AB420" s="324"/>
    </row>
    <row r="421" spans="1:28" ht="91.5" hidden="1" customHeight="1" x14ac:dyDescent="0.2">
      <c r="A421" s="324">
        <v>138</v>
      </c>
      <c r="B421" s="332" t="str">
        <f>'01-Mapa de riesgo-UO'!D422</f>
        <v>ADMINISTRACIÓN_INSTITUCIONAL</v>
      </c>
      <c r="C421" s="402" t="str">
        <f>+'01-Mapa de riesgo-UO'!F422</f>
        <v>NO</v>
      </c>
      <c r="D421" s="332" t="str">
        <f>'01-Mapa de riesgo-UO'!J422</f>
        <v>Información</v>
      </c>
      <c r="E421" s="332" t="str">
        <f>'01-Mapa de riesgo-UO'!K422</f>
        <v>Probabilidad de pérdida de información física y magnética debido a la falta de una política de respaldo en la Universidad, lo que podría ocasionar reprocesos al momento de necesitar su disponibilidad</v>
      </c>
      <c r="F421" s="332"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32" t="str">
        <f>'01-Mapa de riesgo-UO'!M422</f>
        <v>Multas o sanciones por los entes de control por las demoras en reportes de información. Pérdida de estudios o trabajos ya realizados.</v>
      </c>
      <c r="I421" s="385" t="str">
        <f>'01-Mapa de riesgo-UO'!AT422</f>
        <v>MODERADO</v>
      </c>
      <c r="J421" s="332" t="str">
        <f>'01-Mapa de riesgo-UO'!AU422</f>
        <v>Cumplimiento de la actividad Respaldo de activos de Información del Plan de acción de AIE</v>
      </c>
      <c r="K421" s="404">
        <v>0</v>
      </c>
      <c r="L421" s="399"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8" t="str">
        <f>'01-Mapa de riesgo-UO'!AL422</f>
        <v>Anual</v>
      </c>
      <c r="Q421" s="218" t="str">
        <f>'01-Mapa de riesgo-UO'!AP422</f>
        <v>Preventivo</v>
      </c>
      <c r="R421" s="385" t="str">
        <f>'01-Mapa de riesgo-UO'!AR422</f>
        <v>ACEPTABLE</v>
      </c>
      <c r="S421" s="399" t="s">
        <v>2463</v>
      </c>
      <c r="T421" s="399"/>
      <c r="U421" s="223" t="str">
        <f>'01-Mapa de riesgo-UO'!AW422</f>
        <v>REDUCIR</v>
      </c>
      <c r="V421" s="22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1" t="s">
        <v>271</v>
      </c>
      <c r="Y421" s="221" t="s">
        <v>2470</v>
      </c>
      <c r="Z421" s="221" t="s">
        <v>559</v>
      </c>
      <c r="AA421" s="221"/>
      <c r="AB421" s="324" t="s">
        <v>2143</v>
      </c>
    </row>
    <row r="422" spans="1:28" ht="91.5" hidden="1" customHeight="1" x14ac:dyDescent="0.2">
      <c r="A422" s="324"/>
      <c r="B422" s="332"/>
      <c r="C422" s="402"/>
      <c r="D422" s="332"/>
      <c r="E422" s="332"/>
      <c r="F422" s="332"/>
      <c r="G422" s="52" t="str">
        <f>'01-Mapa de riesgo-UO'!I423</f>
        <v>Pérdida de información por rotación de personal</v>
      </c>
      <c r="H422" s="332"/>
      <c r="I422" s="385"/>
      <c r="J422" s="332"/>
      <c r="K422" s="401"/>
      <c r="L422" s="399"/>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8" t="str">
        <f>'01-Mapa de riesgo-UO'!AL423</f>
        <v>Semestral</v>
      </c>
      <c r="Q422" s="218" t="str">
        <f>'01-Mapa de riesgo-UO'!AP423</f>
        <v>Preventivo</v>
      </c>
      <c r="R422" s="385"/>
      <c r="S422" s="399" t="s">
        <v>2464</v>
      </c>
      <c r="T422" s="399"/>
      <c r="U422" s="223">
        <f>'01-Mapa de riesgo-UO'!AW423</f>
        <v>0</v>
      </c>
      <c r="V422" s="223">
        <f>'01-Mapa de riesgo-UO'!AX423</f>
        <v>0</v>
      </c>
      <c r="W422" s="180">
        <f>IF(U422="COMPARTIR",'01-Mapa de riesgo-UO'!BA423, IF(U422=0, 0,$I$6))</f>
        <v>0</v>
      </c>
      <c r="X422" s="221"/>
      <c r="Y422" s="221"/>
      <c r="Z422" s="221"/>
      <c r="AA422" s="221"/>
      <c r="AB422" s="324"/>
    </row>
    <row r="423" spans="1:28" ht="91.5" hidden="1" customHeight="1" x14ac:dyDescent="0.2">
      <c r="A423" s="324"/>
      <c r="B423" s="332"/>
      <c r="C423" s="402"/>
      <c r="D423" s="332"/>
      <c r="E423" s="332"/>
      <c r="F423" s="332"/>
      <c r="G423" s="52">
        <f>'01-Mapa de riesgo-UO'!I424</f>
        <v>0</v>
      </c>
      <c r="H423" s="332"/>
      <c r="I423" s="385"/>
      <c r="J423" s="332"/>
      <c r="K423" s="401"/>
      <c r="L423" s="399"/>
      <c r="M423" s="204">
        <f>IF('01-Mapa de riesgo-UO'!S424="No existen", "No existe control para el riesgo",'01-Mapa de riesgo-UO'!W424)</f>
        <v>0</v>
      </c>
      <c r="N423" s="204">
        <f>'01-Mapa de riesgo-UO'!AB424</f>
        <v>0</v>
      </c>
      <c r="O423" s="204">
        <f>'01-Mapa de riesgo-UO'!AG424</f>
        <v>0</v>
      </c>
      <c r="P423" s="218">
        <f>'01-Mapa de riesgo-UO'!AL424</f>
        <v>0</v>
      </c>
      <c r="Q423" s="218">
        <f>'01-Mapa de riesgo-UO'!AP424</f>
        <v>0</v>
      </c>
      <c r="R423" s="385"/>
      <c r="S423" s="399"/>
      <c r="T423" s="399"/>
      <c r="U423" s="223">
        <f>'01-Mapa de riesgo-UO'!AW424</f>
        <v>0</v>
      </c>
      <c r="V423" s="223">
        <f>'01-Mapa de riesgo-UO'!AX424</f>
        <v>0</v>
      </c>
      <c r="W423" s="180">
        <f>IF(U423="COMPARTIR",'01-Mapa de riesgo-UO'!BA424, IF(U423=0, 0,$I$6))</f>
        <v>0</v>
      </c>
      <c r="X423" s="221"/>
      <c r="Y423" s="221"/>
      <c r="Z423" s="221"/>
      <c r="AA423" s="221"/>
      <c r="AB423" s="324"/>
    </row>
    <row r="424" spans="1:28" ht="91.5" hidden="1" customHeight="1" x14ac:dyDescent="0.2">
      <c r="A424" s="324">
        <v>139</v>
      </c>
      <c r="B424" s="332" t="str">
        <f>'01-Mapa de riesgo-UO'!D425</f>
        <v>ASEGURAMIENTO_DE_LA_CALIDAD_INSTITUCIONAL</v>
      </c>
      <c r="C424" s="402" t="str">
        <f>+'01-Mapa de riesgo-UO'!F425</f>
        <v>NO</v>
      </c>
      <c r="D424" s="332" t="str">
        <f>'01-Mapa de riesgo-UO'!J425</f>
        <v>Estratégico</v>
      </c>
      <c r="E424" s="332" t="str">
        <f>'01-Mapa de riesgo-UO'!K425</f>
        <v>Perdida de la acreditación por parte de las entidades certificadoras.</v>
      </c>
      <c r="F424" s="332"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32"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332" t="str">
        <f>'01-Mapa de riesgo-UO'!AU425</f>
        <v>Nivel cumplimiento del Plan de Mejoramiento Institucional</v>
      </c>
      <c r="K424" s="403">
        <v>0.67200000000000004</v>
      </c>
      <c r="L424" s="399" t="s">
        <v>2452</v>
      </c>
      <c r="M424" s="204" t="str">
        <f>IF('01-Mapa de riesgo-UO'!S425="No existen", "No existe control para el riesgo",'01-Mapa de riesgo-UO'!W425)</f>
        <v>Seguimiento periódico del PMI.</v>
      </c>
      <c r="N424" s="204">
        <f>'01-Mapa de riesgo-UO'!AB425</f>
        <v>0</v>
      </c>
      <c r="O424" s="204" t="str">
        <f>'01-Mapa de riesgo-UO'!AG425</f>
        <v>Profesional PAC</v>
      </c>
      <c r="P424" s="218" t="str">
        <f>'01-Mapa de riesgo-UO'!AL425</f>
        <v>Cuatrimestral</v>
      </c>
      <c r="Q424" s="218" t="str">
        <f>'01-Mapa de riesgo-UO'!AP425</f>
        <v>Preventivo</v>
      </c>
      <c r="R424" s="385" t="str">
        <f>'01-Mapa de riesgo-UO'!AR425</f>
        <v>FUERTE</v>
      </c>
      <c r="S424" s="399" t="s">
        <v>2465</v>
      </c>
      <c r="T424" s="399"/>
      <c r="U424" s="223" t="str">
        <f>'01-Mapa de riesgo-UO'!AW425</f>
        <v>ASUMIR</v>
      </c>
      <c r="V424" s="223">
        <f>'01-Mapa de riesgo-UO'!AX425</f>
        <v>0</v>
      </c>
      <c r="W424" s="180">
        <f>IF(U424="COMPARTIR",'01-Mapa de riesgo-UO'!BA425, IF(U424=0, 0,$I$6))</f>
        <v>0</v>
      </c>
      <c r="X424" s="221"/>
      <c r="Y424" s="221"/>
      <c r="Z424" s="221"/>
      <c r="AA424" s="221"/>
      <c r="AB424" s="324" t="s">
        <v>2144</v>
      </c>
    </row>
    <row r="425" spans="1:28" ht="91.5" hidden="1" customHeight="1" x14ac:dyDescent="0.2">
      <c r="A425" s="324"/>
      <c r="B425" s="332"/>
      <c r="C425" s="402"/>
      <c r="D425" s="332"/>
      <c r="E425" s="332"/>
      <c r="F425" s="332"/>
      <c r="G425" s="52">
        <f>'01-Mapa de riesgo-UO'!I426</f>
        <v>0</v>
      </c>
      <c r="H425" s="332"/>
      <c r="I425" s="385"/>
      <c r="J425" s="332"/>
      <c r="K425" s="401"/>
      <c r="L425" s="399"/>
      <c r="M425" s="204">
        <f>IF('01-Mapa de riesgo-UO'!S426="No existen", "No existe control para el riesgo",'01-Mapa de riesgo-UO'!W426)</f>
        <v>0</v>
      </c>
      <c r="N425" s="204">
        <f>'01-Mapa de riesgo-UO'!AB426</f>
        <v>0</v>
      </c>
      <c r="O425" s="204">
        <f>'01-Mapa de riesgo-UO'!AG426</f>
        <v>0</v>
      </c>
      <c r="P425" s="218">
        <f>'01-Mapa de riesgo-UO'!AL426</f>
        <v>0</v>
      </c>
      <c r="Q425" s="218">
        <f>'01-Mapa de riesgo-UO'!AP426</f>
        <v>0</v>
      </c>
      <c r="R425" s="385"/>
      <c r="S425" s="399"/>
      <c r="T425" s="399"/>
      <c r="U425" s="223" t="str">
        <f>'01-Mapa de riesgo-UO'!AW426</f>
        <v>ASUMIR</v>
      </c>
      <c r="V425" s="223">
        <f>'01-Mapa de riesgo-UO'!AX426</f>
        <v>0</v>
      </c>
      <c r="W425" s="180">
        <f>IF(U425="COMPARTIR",'01-Mapa de riesgo-UO'!BA426, IF(U425=0, 0,$I$6))</f>
        <v>0</v>
      </c>
      <c r="X425" s="221"/>
      <c r="Y425" s="221"/>
      <c r="Z425" s="221"/>
      <c r="AA425" s="221"/>
      <c r="AB425" s="324"/>
    </row>
    <row r="426" spans="1:28" ht="91.5" hidden="1" customHeight="1" x14ac:dyDescent="0.2">
      <c r="A426" s="324"/>
      <c r="B426" s="332"/>
      <c r="C426" s="402"/>
      <c r="D426" s="332"/>
      <c r="E426" s="332"/>
      <c r="F426" s="332"/>
      <c r="G426" s="52">
        <f>'01-Mapa de riesgo-UO'!I427</f>
        <v>0</v>
      </c>
      <c r="H426" s="332"/>
      <c r="I426" s="385"/>
      <c r="J426" s="332"/>
      <c r="K426" s="401"/>
      <c r="L426" s="399"/>
      <c r="M426" s="204">
        <f>IF('01-Mapa de riesgo-UO'!S427="No existen", "No existe control para el riesgo",'01-Mapa de riesgo-UO'!W427)</f>
        <v>0</v>
      </c>
      <c r="N426" s="204">
        <f>'01-Mapa de riesgo-UO'!AB427</f>
        <v>0</v>
      </c>
      <c r="O426" s="204">
        <f>'01-Mapa de riesgo-UO'!AG427</f>
        <v>0</v>
      </c>
      <c r="P426" s="218">
        <f>'01-Mapa de riesgo-UO'!AL427</f>
        <v>0</v>
      </c>
      <c r="Q426" s="218">
        <f>'01-Mapa de riesgo-UO'!AP427</f>
        <v>0</v>
      </c>
      <c r="R426" s="385"/>
      <c r="S426" s="399"/>
      <c r="T426" s="399"/>
      <c r="U426" s="223" t="str">
        <f>'01-Mapa de riesgo-UO'!AW427</f>
        <v>ASUMIR</v>
      </c>
      <c r="V426" s="223">
        <f>'01-Mapa de riesgo-UO'!AX427</f>
        <v>0</v>
      </c>
      <c r="W426" s="180">
        <f>IF(U426="COMPARTIR",'01-Mapa de riesgo-UO'!BA427, IF(U426=0, 0,$I$6))</f>
        <v>0</v>
      </c>
      <c r="X426" s="221"/>
      <c r="Y426" s="221"/>
      <c r="Z426" s="221"/>
      <c r="AA426" s="221"/>
      <c r="AB426" s="324"/>
    </row>
    <row r="427" spans="1:28" ht="91.5" hidden="1" customHeight="1" x14ac:dyDescent="0.2">
      <c r="A427" s="324">
        <v>140</v>
      </c>
      <c r="B427" s="332" t="str">
        <f>'01-Mapa de riesgo-UO'!D428</f>
        <v>ADMINISTRACIÓN_INSTITUCIONAL</v>
      </c>
      <c r="C427" s="402" t="str">
        <f>+'01-Mapa de riesgo-UO'!F428</f>
        <v>NO</v>
      </c>
      <c r="D427" s="332" t="str">
        <f>'01-Mapa de riesgo-UO'!J428</f>
        <v>Estratégico</v>
      </c>
      <c r="E427" s="332" t="str">
        <f>'01-Mapa de riesgo-UO'!K428</f>
        <v xml:space="preserve">Desarticulación 
de los lineamientos del Plan Maestro de la Planta Físca con las apuestas del Plan de Desarrollo Institucional  </v>
      </c>
      <c r="F427" s="332"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32" t="str">
        <f>'01-Mapa de riesgo-UO'!M428</f>
        <v>Priorización inadcuada los proyectos acordes a la necesidades de la institución
Hallazgos por parte de los entes de control</v>
      </c>
      <c r="I427" s="385" t="str">
        <f>'01-Mapa de riesgo-UO'!AT428</f>
        <v>MODERADO</v>
      </c>
      <c r="J427" s="332" t="str">
        <f>'01-Mapa de riesgo-UO'!AU428</f>
        <v xml:space="preserve"> Número de proyectos incluidos en el  Plan de acción del proceso, alineados con el Plan Maestro y/o  PDI 
/
 Número de proyectos ejecutados y finalizados en la vigencia </v>
      </c>
      <c r="K427" s="401">
        <f>37/7</f>
        <v>5.2857142857142856</v>
      </c>
      <c r="L427" s="399"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8" t="str">
        <f>'01-Mapa de riesgo-UO'!AL428</f>
        <v>No definida</v>
      </c>
      <c r="Q427" s="218" t="str">
        <f>'01-Mapa de riesgo-UO'!AP428</f>
        <v>Preventivo</v>
      </c>
      <c r="R427" s="385" t="str">
        <f>'01-Mapa de riesgo-UO'!AR428</f>
        <v>FUERTE</v>
      </c>
      <c r="S427" s="399" t="s">
        <v>2446</v>
      </c>
      <c r="T427" s="399"/>
      <c r="U427" s="223" t="str">
        <f>'01-Mapa de riesgo-UO'!AW428</f>
        <v>REDUCIR</v>
      </c>
      <c r="V427" s="22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1" t="s">
        <v>271</v>
      </c>
      <c r="Y427" s="221" t="s">
        <v>2471</v>
      </c>
      <c r="Z427" s="221" t="s">
        <v>559</v>
      </c>
      <c r="AA427" s="221"/>
      <c r="AB427" s="324" t="s">
        <v>2143</v>
      </c>
    </row>
    <row r="428" spans="1:28" ht="91.5" hidden="1" customHeight="1" x14ac:dyDescent="0.2">
      <c r="A428" s="324"/>
      <c r="B428" s="332"/>
      <c r="C428" s="402"/>
      <c r="D428" s="332"/>
      <c r="E428" s="332"/>
      <c r="F428" s="332"/>
      <c r="G428" s="52" t="str">
        <f>'01-Mapa de riesgo-UO'!I429</f>
        <v>Desconocimiento de los colaboradores por proyecto del plan maestro de campus y el PDI</v>
      </c>
      <c r="H428" s="332"/>
      <c r="I428" s="385"/>
      <c r="J428" s="332"/>
      <c r="K428" s="401"/>
      <c r="L428" s="399"/>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8" t="str">
        <f>'01-Mapa de riesgo-UO'!AL429</f>
        <v>No definida</v>
      </c>
      <c r="Q428" s="218" t="str">
        <f>'01-Mapa de riesgo-UO'!AP429</f>
        <v>Preventivo</v>
      </c>
      <c r="R428" s="385"/>
      <c r="S428" s="399" t="s">
        <v>2446</v>
      </c>
      <c r="T428" s="399"/>
      <c r="U428" s="223" t="str">
        <f>'01-Mapa de riesgo-UO'!AW429</f>
        <v>REDUCIR</v>
      </c>
      <c r="V428" s="223" t="str">
        <f>'01-Mapa de riesgo-UO'!AX429</f>
        <v>Incluir en le proceso de inducción la socialización del plan maestro a los colaboradores del proceso</v>
      </c>
      <c r="W428" s="180">
        <f>IF(U428="COMPARTIR",'01-Mapa de riesgo-UO'!BA429, IF(U428=0, 0,$I$6))</f>
        <v>0</v>
      </c>
      <c r="X428" s="221" t="s">
        <v>271</v>
      </c>
      <c r="Y428" s="221" t="s">
        <v>2472</v>
      </c>
      <c r="Z428" s="221" t="s">
        <v>559</v>
      </c>
      <c r="AA428" s="221"/>
      <c r="AB428" s="324"/>
    </row>
    <row r="429" spans="1:28" ht="91.5" hidden="1" customHeight="1" x14ac:dyDescent="0.2">
      <c r="A429" s="324"/>
      <c r="B429" s="332"/>
      <c r="C429" s="402"/>
      <c r="D429" s="332"/>
      <c r="E429" s="332"/>
      <c r="F429" s="332"/>
      <c r="G429" s="52">
        <f>'01-Mapa de riesgo-UO'!I430</f>
        <v>0</v>
      </c>
      <c r="H429" s="332"/>
      <c r="I429" s="385"/>
      <c r="J429" s="332"/>
      <c r="K429" s="401"/>
      <c r="L429" s="399"/>
      <c r="M429" s="204">
        <f>IF('01-Mapa de riesgo-UO'!S430="No existen", "No existe control para el riesgo",'01-Mapa de riesgo-UO'!W430)</f>
        <v>0</v>
      </c>
      <c r="N429" s="204">
        <f>'01-Mapa de riesgo-UO'!AB430</f>
        <v>0</v>
      </c>
      <c r="O429" s="204">
        <f>'01-Mapa de riesgo-UO'!AG430</f>
        <v>0</v>
      </c>
      <c r="P429" s="218">
        <f>'01-Mapa de riesgo-UO'!AL430</f>
        <v>0</v>
      </c>
      <c r="Q429" s="218">
        <f>'01-Mapa de riesgo-UO'!AP430</f>
        <v>0</v>
      </c>
      <c r="R429" s="385"/>
      <c r="S429" s="399" t="s">
        <v>2446</v>
      </c>
      <c r="T429" s="399"/>
      <c r="U429" s="223" t="str">
        <f>'01-Mapa de riesgo-UO'!AW430</f>
        <v>REDUCIR</v>
      </c>
      <c r="V429" s="22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1" t="s">
        <v>271</v>
      </c>
      <c r="Y429" s="221" t="s">
        <v>2447</v>
      </c>
      <c r="Z429" s="221" t="s">
        <v>559</v>
      </c>
      <c r="AA429" s="221"/>
      <c r="AB429" s="324"/>
    </row>
    <row r="430" spans="1:28" ht="91.5" hidden="1" customHeight="1" x14ac:dyDescent="0.2">
      <c r="A430" s="324">
        <v>141</v>
      </c>
      <c r="B430" s="332" t="str">
        <f>'01-Mapa de riesgo-UO'!D431</f>
        <v>ADMINISTRACIÓN_INSTITUCIONAL</v>
      </c>
      <c r="C430" s="402" t="str">
        <f>+'01-Mapa de riesgo-UO'!F431</f>
        <v>SI</v>
      </c>
      <c r="D430" s="332" t="str">
        <f>'01-Mapa de riesgo-UO'!J431</f>
        <v>Cumplimiento</v>
      </c>
      <c r="E430" s="332" t="str">
        <f>'01-Mapa de riesgo-UO'!K431</f>
        <v>Inadecuada planeación de la infraestructura física</v>
      </c>
      <c r="F430" s="332"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32" t="str">
        <f>'01-Mapa de riesgo-UO'!M431</f>
        <v>*insatisfaccion del usuario. 
*Imposibilidad de prestacion del servicio. 
*Incremento de costos de construcción. 
*Riesgo juridico con contratistas.  
*Mayores costos de mantenimiento.</v>
      </c>
      <c r="I430" s="385" t="str">
        <f>'01-Mapa de riesgo-UO'!AT431</f>
        <v>LEVE</v>
      </c>
      <c r="J430" s="332" t="str">
        <f>'01-Mapa de riesgo-UO'!AU431</f>
        <v xml:space="preserve">Intervenciones a la planta fisica del plan de accion de la vigencia/ Intervenciones recibidos a satisfacción por el usuario. </v>
      </c>
      <c r="K430" s="403">
        <v>2.8500000000000001E-2</v>
      </c>
      <c r="L430" s="399"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8" t="str">
        <f>'01-Mapa de riesgo-UO'!AL431</f>
        <v>No definida</v>
      </c>
      <c r="Q430" s="218" t="str">
        <f>'01-Mapa de riesgo-UO'!AP431</f>
        <v>Preventivo</v>
      </c>
      <c r="R430" s="385" t="str">
        <f>'01-Mapa de riesgo-UO'!AR431</f>
        <v>FUERTE</v>
      </c>
      <c r="S430" s="399" t="s">
        <v>2446</v>
      </c>
      <c r="T430" s="399"/>
      <c r="U430" s="223" t="str">
        <f>'01-Mapa de riesgo-UO'!AW431</f>
        <v>ASUMIR</v>
      </c>
      <c r="V430" s="223">
        <f>'01-Mapa de riesgo-UO'!AX431</f>
        <v>0</v>
      </c>
      <c r="W430" s="180">
        <f>IF(U430="COMPARTIR",'01-Mapa de riesgo-UO'!BA431, IF(U430=0, 0,$I$6))</f>
        <v>0</v>
      </c>
      <c r="X430" s="221"/>
      <c r="Y430" s="221"/>
      <c r="Z430" s="221"/>
      <c r="AA430" s="221"/>
      <c r="AB430" s="324" t="s">
        <v>2143</v>
      </c>
    </row>
    <row r="431" spans="1:28" ht="91.5" hidden="1" customHeight="1" x14ac:dyDescent="0.2">
      <c r="A431" s="324"/>
      <c r="B431" s="332"/>
      <c r="C431" s="402"/>
      <c r="D431" s="332"/>
      <c r="E431" s="332"/>
      <c r="F431" s="332"/>
      <c r="G431" s="52" t="str">
        <f>'01-Mapa de riesgo-UO'!I432</f>
        <v xml:space="preserve">Falta de planeacion del proyecto </v>
      </c>
      <c r="H431" s="332"/>
      <c r="I431" s="385"/>
      <c r="J431" s="332"/>
      <c r="K431" s="401"/>
      <c r="L431" s="399"/>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8" t="str">
        <f>'01-Mapa de riesgo-UO'!AL432</f>
        <v>No definida</v>
      </c>
      <c r="Q431" s="218" t="str">
        <f>'01-Mapa de riesgo-UO'!AP432</f>
        <v>Preventivo</v>
      </c>
      <c r="R431" s="385"/>
      <c r="S431" s="399" t="s">
        <v>2446</v>
      </c>
      <c r="T431" s="399"/>
      <c r="U431" s="223" t="str">
        <f>'01-Mapa de riesgo-UO'!AW432</f>
        <v>ASUMIR</v>
      </c>
      <c r="V431" s="223">
        <f>'01-Mapa de riesgo-UO'!AX432</f>
        <v>0</v>
      </c>
      <c r="W431" s="180">
        <f>IF(U431="COMPARTIR",'01-Mapa de riesgo-UO'!BA432, IF(U431=0, 0,$I$6))</f>
        <v>0</v>
      </c>
      <c r="X431" s="221"/>
      <c r="Y431" s="221"/>
      <c r="Z431" s="221"/>
      <c r="AA431" s="221"/>
      <c r="AB431" s="324"/>
    </row>
    <row r="432" spans="1:28" ht="91.5" hidden="1" customHeight="1" x14ac:dyDescent="0.2">
      <c r="A432" s="324"/>
      <c r="B432" s="332"/>
      <c r="C432" s="402"/>
      <c r="D432" s="332"/>
      <c r="E432" s="332"/>
      <c r="F432" s="332"/>
      <c r="G432" s="52" t="str">
        <f>'01-Mapa de riesgo-UO'!I433</f>
        <v>Cambio y actualizacion de normativas de construccion.</v>
      </c>
      <c r="H432" s="332"/>
      <c r="I432" s="385"/>
      <c r="J432" s="332"/>
      <c r="K432" s="401"/>
      <c r="L432" s="399"/>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8" t="str">
        <f>'01-Mapa de riesgo-UO'!AL433</f>
        <v>No definida</v>
      </c>
      <c r="Q432" s="218" t="str">
        <f>'01-Mapa de riesgo-UO'!AP433</f>
        <v>Preventivo</v>
      </c>
      <c r="R432" s="385"/>
      <c r="S432" s="399" t="s">
        <v>2446</v>
      </c>
      <c r="T432" s="399"/>
      <c r="U432" s="223" t="str">
        <f>'01-Mapa de riesgo-UO'!AW433</f>
        <v>ASUMIR</v>
      </c>
      <c r="V432" s="223">
        <f>'01-Mapa de riesgo-UO'!AX433</f>
        <v>0</v>
      </c>
      <c r="W432" s="180">
        <f>IF(U432="COMPARTIR",'01-Mapa de riesgo-UO'!BA433, IF(U432=0, 0,$I$6))</f>
        <v>0</v>
      </c>
      <c r="X432" s="221"/>
      <c r="Y432" s="221"/>
      <c r="Z432" s="221"/>
      <c r="AA432" s="221"/>
      <c r="AB432" s="324"/>
    </row>
    <row r="433" spans="1:28" ht="91.5" hidden="1" customHeight="1" x14ac:dyDescent="0.2">
      <c r="A433" s="324">
        <v>142</v>
      </c>
      <c r="B433" s="332" t="str">
        <f>'01-Mapa de riesgo-UO'!D434</f>
        <v>INTERNACIONALIZACIÓN</v>
      </c>
      <c r="C433" s="402" t="str">
        <f>+'01-Mapa de riesgo-UO'!F434</f>
        <v>NO</v>
      </c>
      <c r="D433" s="332" t="str">
        <f>'01-Mapa de riesgo-UO'!J434</f>
        <v>Cumplimiento</v>
      </c>
      <c r="E433" s="332" t="str">
        <f>'01-Mapa de riesgo-UO'!K434</f>
        <v>Visitantes internacionales en la UTP sin el debido estatus migratorio</v>
      </c>
      <c r="F433" s="332"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32" t="str">
        <f>'01-Mapa de riesgo-UO'!M434</f>
        <v>Multas y/o sanciones para la Universidad</v>
      </c>
      <c r="I433" s="385" t="str">
        <f>'01-Mapa de riesgo-UO'!AT434</f>
        <v>LEVE</v>
      </c>
      <c r="J433" s="332" t="str">
        <f>'01-Mapa de riesgo-UO'!AU434</f>
        <v>Número de sanciones generadas por Migración Colombia a la UTP</v>
      </c>
      <c r="K433" s="408"/>
      <c r="L433" s="399"/>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8" t="str">
        <f>'01-Mapa de riesgo-UO'!AL434</f>
        <v>Anual</v>
      </c>
      <c r="Q433" s="218" t="str">
        <f>'01-Mapa de riesgo-UO'!AP434</f>
        <v>Preventivo</v>
      </c>
      <c r="R433" s="385" t="str">
        <f>'01-Mapa de riesgo-UO'!AR434</f>
        <v>ACEPTABLE</v>
      </c>
      <c r="S433" s="399" t="s">
        <v>2473</v>
      </c>
      <c r="T433" s="399"/>
      <c r="U433" s="223" t="str">
        <f>'01-Mapa de riesgo-UO'!AW434</f>
        <v>ASUMIR</v>
      </c>
      <c r="V433" s="223">
        <f>'01-Mapa de riesgo-UO'!AX434</f>
        <v>0</v>
      </c>
      <c r="W433" s="180">
        <f>IF(U433="COMPARTIR",'01-Mapa de riesgo-UO'!BA434, IF(U433=0, 0,$I$6))</f>
        <v>0</v>
      </c>
      <c r="X433" s="221"/>
      <c r="Y433" s="221"/>
      <c r="Z433" s="221"/>
      <c r="AA433" s="221"/>
      <c r="AB433" s="324"/>
    </row>
    <row r="434" spans="1:28" ht="91.5" hidden="1" customHeight="1" x14ac:dyDescent="0.2">
      <c r="A434" s="324"/>
      <c r="B434" s="332"/>
      <c r="C434" s="402"/>
      <c r="D434" s="332"/>
      <c r="E434" s="332"/>
      <c r="F434" s="332"/>
      <c r="G434" s="52" t="str">
        <f>'01-Mapa de riesgo-UO'!I435</f>
        <v>Migración Colombia otorga un permiso de ingreso y permanencia  erroneo a los invitados internacionales aún habiendo  presentados los soportes respectivos</v>
      </c>
      <c r="H434" s="332"/>
      <c r="I434" s="385"/>
      <c r="J434" s="332"/>
      <c r="K434" s="405"/>
      <c r="L434" s="399"/>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8" t="str">
        <f>'01-Mapa de riesgo-UO'!AL435</f>
        <v>Mensual</v>
      </c>
      <c r="Q434" s="218" t="str">
        <f>'01-Mapa de riesgo-UO'!AP435</f>
        <v>Preventivo</v>
      </c>
      <c r="R434" s="385"/>
      <c r="S434" s="399" t="s">
        <v>2474</v>
      </c>
      <c r="T434" s="399"/>
      <c r="U434" s="223" t="str">
        <f>'01-Mapa de riesgo-UO'!AW435</f>
        <v>ASUMIR</v>
      </c>
      <c r="V434" s="223">
        <f>'01-Mapa de riesgo-UO'!AX435</f>
        <v>0</v>
      </c>
      <c r="W434" s="180">
        <f>IF(U434="COMPARTIR",'01-Mapa de riesgo-UO'!BA435, IF(U434=0, 0,$I$6))</f>
        <v>0</v>
      </c>
      <c r="X434" s="221"/>
      <c r="Y434" s="221"/>
      <c r="Z434" s="221"/>
      <c r="AA434" s="221"/>
      <c r="AB434" s="324"/>
    </row>
    <row r="435" spans="1:28" ht="91.5" hidden="1" customHeight="1" x14ac:dyDescent="0.2">
      <c r="A435" s="324"/>
      <c r="B435" s="332"/>
      <c r="C435" s="402"/>
      <c r="D435" s="332"/>
      <c r="E435" s="332"/>
      <c r="F435" s="332"/>
      <c r="G435" s="52">
        <f>'01-Mapa de riesgo-UO'!I436</f>
        <v>0</v>
      </c>
      <c r="H435" s="332"/>
      <c r="I435" s="385"/>
      <c r="J435" s="332"/>
      <c r="K435" s="405"/>
      <c r="L435" s="399"/>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8" t="str">
        <f>'01-Mapa de riesgo-UO'!AL436</f>
        <v>Anual</v>
      </c>
      <c r="Q435" s="218" t="str">
        <f>'01-Mapa de riesgo-UO'!AP436</f>
        <v>Preventivo</v>
      </c>
      <c r="R435" s="385"/>
      <c r="S435" s="399" t="s">
        <v>2475</v>
      </c>
      <c r="T435" s="399"/>
      <c r="U435" s="223" t="str">
        <f>'01-Mapa de riesgo-UO'!AW436</f>
        <v>ASUMIR</v>
      </c>
      <c r="V435" s="223">
        <f>'01-Mapa de riesgo-UO'!AX436</f>
        <v>0</v>
      </c>
      <c r="W435" s="180">
        <f>IF(U435="COMPARTIR",'01-Mapa de riesgo-UO'!BA436, IF(U435=0, 0,$I$6))</f>
        <v>0</v>
      </c>
      <c r="X435" s="221"/>
      <c r="Y435" s="221"/>
      <c r="Z435" s="221"/>
      <c r="AA435" s="221"/>
      <c r="AB435" s="324"/>
    </row>
    <row r="436" spans="1:28" ht="91.5" hidden="1" customHeight="1" x14ac:dyDescent="0.2">
      <c r="A436" s="324">
        <v>143</v>
      </c>
      <c r="B436" s="332" t="str">
        <f>'01-Mapa de riesgo-UO'!D437</f>
        <v>ADMINISTRACIÓN_INSTITUCIONAL</v>
      </c>
      <c r="C436" s="402" t="str">
        <f>+'01-Mapa de riesgo-UO'!F437</f>
        <v>SI</v>
      </c>
      <c r="D436" s="332" t="str">
        <f>'01-Mapa de riesgo-UO'!J437</f>
        <v>Operacional</v>
      </c>
      <c r="E436" s="332" t="str">
        <f>'01-Mapa de riesgo-UO'!K437</f>
        <v xml:space="preserve">Ilegitimidad en resultados electorales 
</v>
      </c>
      <c r="F436" s="332"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32" t="str">
        <f>'01-Mapa de riesgo-UO'!M437</f>
        <v>Impugnación de resultado electorales.                                                                                                                                                                                                                                                                                        Perdida de credibilidad en el sistema electoral de la Universidad</v>
      </c>
      <c r="I436" s="385" t="str">
        <f>'01-Mapa de riesgo-UO'!AT437</f>
        <v>LEVE</v>
      </c>
      <c r="J436" s="332" t="str">
        <f>'01-Mapa de riesgo-UO'!AU437</f>
        <v>Nùmero de impugnaciones electorales</v>
      </c>
      <c r="K436" s="408"/>
      <c r="L436" s="399"/>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8" t="str">
        <f>'01-Mapa de riesgo-UO'!AL437</f>
        <v>No definida</v>
      </c>
      <c r="Q436" s="218" t="str">
        <f>'01-Mapa de riesgo-UO'!AP437</f>
        <v>Preventivo</v>
      </c>
      <c r="R436" s="385" t="str">
        <f>'01-Mapa de riesgo-UO'!AR437</f>
        <v>FUERTE</v>
      </c>
      <c r="S436" s="399"/>
      <c r="T436" s="399"/>
      <c r="U436" s="223" t="str">
        <f>'01-Mapa de riesgo-UO'!AW437</f>
        <v>ASUMIR</v>
      </c>
      <c r="V436" s="223">
        <f>'01-Mapa de riesgo-UO'!AX437</f>
        <v>0</v>
      </c>
      <c r="W436" s="180">
        <f>IF(U436="COMPARTIR",'01-Mapa de riesgo-UO'!BA437, IF(U436=0, 0,$I$6))</f>
        <v>0</v>
      </c>
      <c r="X436" s="221"/>
      <c r="Y436" s="221"/>
      <c r="Z436" s="221"/>
      <c r="AA436" s="221"/>
      <c r="AB436" s="324"/>
    </row>
    <row r="437" spans="1:28" ht="91.5" hidden="1" customHeight="1" x14ac:dyDescent="0.2">
      <c r="A437" s="324"/>
      <c r="B437" s="332"/>
      <c r="C437" s="402"/>
      <c r="D437" s="332"/>
      <c r="E437" s="332"/>
      <c r="F437" s="332"/>
      <c r="G437" s="52" t="str">
        <f>'01-Mapa de riesgo-UO'!I438</f>
        <v>Errónea configuración de las votaciones, debido a que software requiera demasiadas configuraciones o permisos lo que podría generar fallas en las votaciones</v>
      </c>
      <c r="H437" s="332"/>
      <c r="I437" s="385"/>
      <c r="J437" s="332"/>
      <c r="K437" s="405"/>
      <c r="L437" s="399"/>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8" t="str">
        <f>'01-Mapa de riesgo-UO'!AL438</f>
        <v>No definida</v>
      </c>
      <c r="Q437" s="218" t="str">
        <f>'01-Mapa de riesgo-UO'!AP438</f>
        <v>Preventivo</v>
      </c>
      <c r="R437" s="385"/>
      <c r="S437" s="399"/>
      <c r="T437" s="399"/>
      <c r="U437" s="223" t="str">
        <f>'01-Mapa de riesgo-UO'!AW438</f>
        <v>ASUMIR</v>
      </c>
      <c r="V437" s="223">
        <f>'01-Mapa de riesgo-UO'!AX438</f>
        <v>0</v>
      </c>
      <c r="W437" s="180">
        <f>IF(U437="COMPARTIR",'01-Mapa de riesgo-UO'!BA438, IF(U437=0, 0,$I$6))</f>
        <v>0</v>
      </c>
      <c r="X437" s="221"/>
      <c r="Y437" s="221"/>
      <c r="Z437" s="221"/>
      <c r="AA437" s="221"/>
      <c r="AB437" s="324"/>
    </row>
    <row r="438" spans="1:28" ht="91.5" hidden="1" customHeight="1" x14ac:dyDescent="0.2">
      <c r="A438" s="324"/>
      <c r="B438" s="332"/>
      <c r="C438" s="402"/>
      <c r="D438" s="332"/>
      <c r="E438" s="332"/>
      <c r="F438" s="332"/>
      <c r="G438" s="52" t="str">
        <f>'01-Mapa de riesgo-UO'!I439</f>
        <v>Fallas técnicas del servidor, o por problemas de energía eléctrica o conexión a Internet</v>
      </c>
      <c r="H438" s="332"/>
      <c r="I438" s="385"/>
      <c r="J438" s="332"/>
      <c r="K438" s="405"/>
      <c r="L438" s="399"/>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8" t="str">
        <f>'01-Mapa de riesgo-UO'!AL439</f>
        <v>No definida</v>
      </c>
      <c r="Q438" s="218" t="str">
        <f>'01-Mapa de riesgo-UO'!AP439</f>
        <v>Preventivo</v>
      </c>
      <c r="R438" s="385"/>
      <c r="S438" s="399"/>
      <c r="T438" s="399"/>
      <c r="U438" s="223" t="str">
        <f>'01-Mapa de riesgo-UO'!AW439</f>
        <v>ASUMIR</v>
      </c>
      <c r="V438" s="223">
        <f>'01-Mapa de riesgo-UO'!AX439</f>
        <v>0</v>
      </c>
      <c r="W438" s="180">
        <f>IF(U438="COMPARTIR",'01-Mapa de riesgo-UO'!BA439, IF(U438=0, 0,$I$6))</f>
        <v>0</v>
      </c>
      <c r="X438" s="221"/>
      <c r="Y438" s="221"/>
      <c r="Z438" s="221"/>
      <c r="AA438" s="221"/>
      <c r="AB438" s="324"/>
    </row>
    <row r="439" spans="1:28" ht="91.5" hidden="1" customHeight="1" x14ac:dyDescent="0.2">
      <c r="A439" s="324">
        <v>144</v>
      </c>
      <c r="B439" s="332" t="str">
        <f>'01-Mapa de riesgo-UO'!D440</f>
        <v>ADMINISTRACIÓN_INSTITUCIONAL</v>
      </c>
      <c r="C439" s="402" t="str">
        <f>+'01-Mapa de riesgo-UO'!F440</f>
        <v>SI</v>
      </c>
      <c r="D439" s="332" t="str">
        <f>'01-Mapa de riesgo-UO'!J440</f>
        <v>Cumplimiento</v>
      </c>
      <c r="E439" s="332" t="str">
        <f>'01-Mapa de riesgo-UO'!K440</f>
        <v>Vencimiento de términos para la atención de Derechos de Petición que lleguen a la Secretaria General</v>
      </c>
      <c r="F439" s="332" t="str">
        <f>'01-Mapa de riesgo-UO'!L440</f>
        <v>No dar respuesta a un Derecho de Petición dentro de los términos establecidos por la ley</v>
      </c>
      <c r="G439" s="52" t="str">
        <f>'01-Mapa de riesgo-UO'!I440</f>
        <v>Omisión o retraso de respuesta por parte del funcionario encargado en la Secretaria General</v>
      </c>
      <c r="H439" s="332" t="str">
        <f>'01-Mapa de riesgo-UO'!M440</f>
        <v>Interposición de una Acción de Tutela.                                                                                                                                                                                                                                                                           Acciones legales en contra de la Universidad</v>
      </c>
      <c r="I439" s="385" t="str">
        <f>'01-Mapa de riesgo-UO'!AT440</f>
        <v>LEVE</v>
      </c>
      <c r="J439" s="332" t="str">
        <f>'01-Mapa de riesgo-UO'!AU440</f>
        <v>Nùmero de Acciones de Tutela o Demandas por la no atención de Derechos de Petición</v>
      </c>
      <c r="K439" s="408"/>
      <c r="L439" s="399"/>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8" t="str">
        <f>'01-Mapa de riesgo-UO'!AL440</f>
        <v>No definida</v>
      </c>
      <c r="Q439" s="218" t="str">
        <f>'01-Mapa de riesgo-UO'!AP440</f>
        <v>Preventivo</v>
      </c>
      <c r="R439" s="385" t="str">
        <f>'01-Mapa de riesgo-UO'!AR440</f>
        <v>FUERTE</v>
      </c>
      <c r="S439" s="399"/>
      <c r="T439" s="399"/>
      <c r="U439" s="223" t="str">
        <f>'01-Mapa de riesgo-UO'!AW440</f>
        <v>ASUMIR</v>
      </c>
      <c r="V439" s="223">
        <f>'01-Mapa de riesgo-UO'!AX440</f>
        <v>0</v>
      </c>
      <c r="W439" s="180">
        <f>IF(U439="COMPARTIR",'01-Mapa de riesgo-UO'!BA440, IF(U439=0, 0,$I$6))</f>
        <v>0</v>
      </c>
      <c r="X439" s="221"/>
      <c r="Y439" s="221"/>
      <c r="Z439" s="221"/>
      <c r="AA439" s="221"/>
      <c r="AB439" s="324"/>
    </row>
    <row r="440" spans="1:28" ht="91.5" hidden="1" customHeight="1" x14ac:dyDescent="0.2">
      <c r="A440" s="324"/>
      <c r="B440" s="332"/>
      <c r="C440" s="402"/>
      <c r="D440" s="332"/>
      <c r="E440" s="332"/>
      <c r="F440" s="332"/>
      <c r="G440" s="52" t="str">
        <f>'01-Mapa de riesgo-UO'!I441</f>
        <v>Entidades externas que no suministran soportes o información requerida para dar respuesta</v>
      </c>
      <c r="H440" s="332"/>
      <c r="I440" s="385"/>
      <c r="J440" s="332"/>
      <c r="K440" s="405"/>
      <c r="L440" s="399"/>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8" t="str">
        <f>'01-Mapa de riesgo-UO'!AL441</f>
        <v>No definida</v>
      </c>
      <c r="Q440" s="218" t="str">
        <f>'01-Mapa de riesgo-UO'!AP441</f>
        <v>Preventivo</v>
      </c>
      <c r="R440" s="385"/>
      <c r="S440" s="399"/>
      <c r="T440" s="399"/>
      <c r="U440" s="223" t="str">
        <f>'01-Mapa de riesgo-UO'!AW441</f>
        <v>ASUMIR</v>
      </c>
      <c r="V440" s="223">
        <f>'01-Mapa de riesgo-UO'!AX441</f>
        <v>0</v>
      </c>
      <c r="W440" s="180">
        <f>IF(U440="COMPARTIR",'01-Mapa de riesgo-UO'!BA441, IF(U440=0, 0,$I$6))</f>
        <v>0</v>
      </c>
      <c r="X440" s="221"/>
      <c r="Y440" s="221"/>
      <c r="Z440" s="221"/>
      <c r="AA440" s="221"/>
      <c r="AB440" s="324"/>
    </row>
    <row r="441" spans="1:28" ht="91.5" hidden="1" customHeight="1" x14ac:dyDescent="0.2">
      <c r="A441" s="324"/>
      <c r="B441" s="332"/>
      <c r="C441" s="402"/>
      <c r="D441" s="332"/>
      <c r="E441" s="332"/>
      <c r="F441" s="332"/>
      <c r="G441" s="52">
        <f>'01-Mapa de riesgo-UO'!I442</f>
        <v>0</v>
      </c>
      <c r="H441" s="332"/>
      <c r="I441" s="385"/>
      <c r="J441" s="332"/>
      <c r="K441" s="405"/>
      <c r="L441" s="399"/>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8" t="str">
        <f>'01-Mapa de riesgo-UO'!AL442</f>
        <v>No definida</v>
      </c>
      <c r="Q441" s="218" t="str">
        <f>'01-Mapa de riesgo-UO'!AP442</f>
        <v>Preventivo</v>
      </c>
      <c r="R441" s="385"/>
      <c r="S441" s="399"/>
      <c r="T441" s="399"/>
      <c r="U441" s="223" t="str">
        <f>'01-Mapa de riesgo-UO'!AW442</f>
        <v>ASUMIR</v>
      </c>
      <c r="V441" s="223">
        <f>'01-Mapa de riesgo-UO'!AX442</f>
        <v>0</v>
      </c>
      <c r="W441" s="180">
        <f>IF(U441="COMPARTIR",'01-Mapa de riesgo-UO'!BA442, IF(U441=0, 0,$I$6))</f>
        <v>0</v>
      </c>
      <c r="X441" s="221"/>
      <c r="Y441" s="221"/>
      <c r="Z441" s="221"/>
      <c r="AA441" s="221"/>
      <c r="AB441" s="324"/>
    </row>
    <row r="442" spans="1:28" ht="91.5" hidden="1" customHeight="1" x14ac:dyDescent="0.2">
      <c r="A442" s="324">
        <v>145</v>
      </c>
      <c r="B442" s="332" t="str">
        <f>'01-Mapa de riesgo-UO'!D443</f>
        <v>ADMINISTRACIÓN_INSTITUCIONAL</v>
      </c>
      <c r="C442" s="402" t="str">
        <f>+'01-Mapa de riesgo-UO'!F443</f>
        <v>NO</v>
      </c>
      <c r="D442" s="332" t="str">
        <f>'01-Mapa de riesgo-UO'!J443</f>
        <v>Cumplimiento</v>
      </c>
      <c r="E442" s="332" t="str">
        <f>'01-Mapa de riesgo-UO'!K443</f>
        <v>Incumplimiento de la normatividad vigente y aplicable a la Universidad</v>
      </c>
      <c r="F442" s="332"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32" t="str">
        <f>'01-Mapa de riesgo-UO'!M443</f>
        <v>Contradicción conceptual con otras dependencias.                                                                                                                                                                                                                                              Otorgamiento o negación de un derecho. Toma de decisiones por fuera del alcance normativo de la Universidad</v>
      </c>
      <c r="I442" s="385" t="str">
        <f>'01-Mapa de riesgo-UO'!AT443</f>
        <v>LEVE</v>
      </c>
      <c r="J442" s="332" t="str">
        <f>'01-Mapa de riesgo-UO'!AU443</f>
        <v>Nùmero de procesos judiciales por incumplimiento de normas</v>
      </c>
      <c r="K442" s="408"/>
      <c r="L442" s="399"/>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8" t="str">
        <f>'01-Mapa de riesgo-UO'!AL443</f>
        <v>Mensual</v>
      </c>
      <c r="Q442" s="218" t="str">
        <f>'01-Mapa de riesgo-UO'!AP443</f>
        <v>Preventivo</v>
      </c>
      <c r="R442" s="385" t="str">
        <f>'01-Mapa de riesgo-UO'!AR443</f>
        <v>FUERTE</v>
      </c>
      <c r="S442" s="399"/>
      <c r="T442" s="399"/>
      <c r="U442" s="223" t="str">
        <f>'01-Mapa de riesgo-UO'!AW443</f>
        <v>ASUMIR</v>
      </c>
      <c r="V442" s="223">
        <f>'01-Mapa de riesgo-UO'!AX443</f>
        <v>0</v>
      </c>
      <c r="W442" s="180">
        <f>IF(U442="COMPARTIR",'01-Mapa de riesgo-UO'!BA443, IF(U442=0, 0,$I$6))</f>
        <v>0</v>
      </c>
      <c r="X442" s="221"/>
      <c r="Y442" s="221"/>
      <c r="Z442" s="221"/>
      <c r="AA442" s="221"/>
      <c r="AB442" s="324"/>
    </row>
    <row r="443" spans="1:28" ht="91.5" hidden="1" customHeight="1" x14ac:dyDescent="0.2">
      <c r="A443" s="324"/>
      <c r="B443" s="332"/>
      <c r="C443" s="402"/>
      <c r="D443" s="332"/>
      <c r="E443" s="332"/>
      <c r="F443" s="332"/>
      <c r="G443" s="52" t="str">
        <f>'01-Mapa de riesgo-UO'!I444</f>
        <v>Cambios de normas expedidas por órganos o entidades extremas a la Universidad</v>
      </c>
      <c r="H443" s="332"/>
      <c r="I443" s="385"/>
      <c r="J443" s="332"/>
      <c r="K443" s="405"/>
      <c r="L443" s="399"/>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8" t="str">
        <f>'01-Mapa de riesgo-UO'!AL444</f>
        <v>Semestral</v>
      </c>
      <c r="Q443" s="218" t="str">
        <f>'01-Mapa de riesgo-UO'!AP444</f>
        <v>Preventivo</v>
      </c>
      <c r="R443" s="385"/>
      <c r="S443" s="399"/>
      <c r="T443" s="399"/>
      <c r="U443" s="223" t="str">
        <f>'01-Mapa de riesgo-UO'!AW444</f>
        <v>ASUMIR</v>
      </c>
      <c r="V443" s="223">
        <f>'01-Mapa de riesgo-UO'!AX444</f>
        <v>0</v>
      </c>
      <c r="W443" s="180">
        <f>IF(U443="COMPARTIR",'01-Mapa de riesgo-UO'!BA444, IF(U443=0, 0,$I$6))</f>
        <v>0</v>
      </c>
      <c r="X443" s="221"/>
      <c r="Y443" s="221"/>
      <c r="Z443" s="221"/>
      <c r="AA443" s="221"/>
      <c r="AB443" s="324"/>
    </row>
    <row r="444" spans="1:28" ht="91.5" hidden="1" customHeight="1" x14ac:dyDescent="0.2">
      <c r="A444" s="324"/>
      <c r="B444" s="332"/>
      <c r="C444" s="402"/>
      <c r="D444" s="332"/>
      <c r="E444" s="332"/>
      <c r="F444" s="332"/>
      <c r="G444" s="52">
        <f>'01-Mapa de riesgo-UO'!I445</f>
        <v>0</v>
      </c>
      <c r="H444" s="332"/>
      <c r="I444" s="385"/>
      <c r="J444" s="332"/>
      <c r="K444" s="405"/>
      <c r="L444" s="399"/>
      <c r="M444" s="204">
        <f>IF('01-Mapa de riesgo-UO'!S445="No existen", "No existe control para el riesgo",'01-Mapa de riesgo-UO'!W445)</f>
        <v>0</v>
      </c>
      <c r="N444" s="204">
        <f>'01-Mapa de riesgo-UO'!AB445</f>
        <v>0</v>
      </c>
      <c r="O444" s="204">
        <f>'01-Mapa de riesgo-UO'!AG445</f>
        <v>0</v>
      </c>
      <c r="P444" s="218">
        <f>'01-Mapa de riesgo-UO'!AL445</f>
        <v>0</v>
      </c>
      <c r="Q444" s="218">
        <f>'01-Mapa de riesgo-UO'!AP445</f>
        <v>0</v>
      </c>
      <c r="R444" s="385"/>
      <c r="S444" s="399"/>
      <c r="T444" s="399"/>
      <c r="U444" s="223" t="str">
        <f>'01-Mapa de riesgo-UO'!AW445</f>
        <v>ASUMIR</v>
      </c>
      <c r="V444" s="223">
        <f>'01-Mapa de riesgo-UO'!AX445</f>
        <v>0</v>
      </c>
      <c r="W444" s="180">
        <f>IF(U444="COMPARTIR",'01-Mapa de riesgo-UO'!BA445, IF(U444=0, 0,$I$6))</f>
        <v>0</v>
      </c>
      <c r="X444" s="221"/>
      <c r="Y444" s="221"/>
      <c r="Z444" s="221"/>
      <c r="AA444" s="221"/>
      <c r="AB444" s="324"/>
    </row>
    <row r="445" spans="1:28" ht="91.5" hidden="1" customHeight="1" x14ac:dyDescent="0.2">
      <c r="A445" s="324">
        <v>146</v>
      </c>
      <c r="B445" s="332" t="str">
        <f>'01-Mapa de riesgo-UO'!D446</f>
        <v>ADMINISTRACIÓN_INSTITUCIONAL</v>
      </c>
      <c r="C445" s="402" t="str">
        <f>+'01-Mapa de riesgo-UO'!F446</f>
        <v>NO</v>
      </c>
      <c r="D445" s="332" t="str">
        <f>'01-Mapa de riesgo-UO'!J446</f>
        <v>Estratégico</v>
      </c>
      <c r="E445" s="332" t="str">
        <f>'01-Mapa de riesgo-UO'!K446</f>
        <v xml:space="preserve">Pérdida de la información de las series documentales conservadas físicamente </v>
      </c>
      <c r="F445" s="332"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32" t="str">
        <f>'01-Mapa de riesgo-UO'!M446</f>
        <v>Perdida de la memoria institucional
Demandas por perjuicios a los usuarios
Ausencia de apoyo a la misión institucional</v>
      </c>
      <c r="I445" s="385" t="str">
        <f>'01-Mapa de riesgo-UO'!AT446</f>
        <v>LEVE</v>
      </c>
      <c r="J445" s="332" t="str">
        <f>'01-Mapa de riesgo-UO'!AU446</f>
        <v>Metros lineales de archivos histórico y central conservados únicamente en soporte papel</v>
      </c>
      <c r="K445" s="408"/>
      <c r="L445" s="399"/>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8" t="str">
        <f>'01-Mapa de riesgo-UO'!AL446</f>
        <v>Anual</v>
      </c>
      <c r="Q445" s="218" t="str">
        <f>'01-Mapa de riesgo-UO'!AP446</f>
        <v>Preventivo</v>
      </c>
      <c r="R445" s="385" t="str">
        <f>'01-Mapa de riesgo-UO'!AR446</f>
        <v>ACEPTABLE</v>
      </c>
      <c r="S445" s="399"/>
      <c r="T445" s="399"/>
      <c r="U445" s="223" t="str">
        <f>'01-Mapa de riesgo-UO'!AW446</f>
        <v>ASUMIR</v>
      </c>
      <c r="V445" s="223">
        <f>'01-Mapa de riesgo-UO'!AX446</f>
        <v>0</v>
      </c>
      <c r="W445" s="180">
        <f>IF(U445="COMPARTIR",'01-Mapa de riesgo-UO'!BA446, IF(U445=0, 0,$I$6))</f>
        <v>0</v>
      </c>
      <c r="X445" s="221"/>
      <c r="Y445" s="221"/>
      <c r="Z445" s="221"/>
      <c r="AA445" s="221"/>
      <c r="AB445" s="324"/>
    </row>
    <row r="446" spans="1:28" ht="91.5" hidden="1" customHeight="1" x14ac:dyDescent="0.2">
      <c r="A446" s="324"/>
      <c r="B446" s="332"/>
      <c r="C446" s="402"/>
      <c r="D446" s="332"/>
      <c r="E446" s="332"/>
      <c r="F446" s="332"/>
      <c r="G446" s="52" t="str">
        <f>'01-Mapa de riesgo-UO'!I447</f>
        <v>Controles de acceso deficientes</v>
      </c>
      <c r="H446" s="332"/>
      <c r="I446" s="385"/>
      <c r="J446" s="332"/>
      <c r="K446" s="405"/>
      <c r="L446" s="399"/>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8" t="str">
        <f>'01-Mapa de riesgo-UO'!AL447</f>
        <v>Mensual</v>
      </c>
      <c r="Q446" s="218" t="str">
        <f>'01-Mapa de riesgo-UO'!AP447</f>
        <v>Preventivo</v>
      </c>
      <c r="R446" s="385"/>
      <c r="S446" s="399"/>
      <c r="T446" s="399"/>
      <c r="U446" s="223" t="str">
        <f>'01-Mapa de riesgo-UO'!AW447</f>
        <v>ASUMIR</v>
      </c>
      <c r="V446" s="223">
        <f>'01-Mapa de riesgo-UO'!AX447</f>
        <v>0</v>
      </c>
      <c r="W446" s="180">
        <f>IF(U446="COMPARTIR",'01-Mapa de riesgo-UO'!BA447, IF(U446=0, 0,$I$6))</f>
        <v>0</v>
      </c>
      <c r="X446" s="221"/>
      <c r="Y446" s="221"/>
      <c r="Z446" s="221"/>
      <c r="AA446" s="221"/>
      <c r="AB446" s="324"/>
    </row>
    <row r="447" spans="1:28" ht="91.5" hidden="1" customHeight="1" x14ac:dyDescent="0.2">
      <c r="A447" s="324"/>
      <c r="B447" s="332"/>
      <c r="C447" s="402"/>
      <c r="D447" s="332"/>
      <c r="E447" s="332"/>
      <c r="F447" s="332"/>
      <c r="G447" s="52">
        <f>'01-Mapa de riesgo-UO'!I448</f>
        <v>0</v>
      </c>
      <c r="H447" s="332"/>
      <c r="I447" s="385"/>
      <c r="J447" s="332"/>
      <c r="K447" s="405"/>
      <c r="L447" s="399"/>
      <c r="M447" s="204" t="str">
        <f>IF('01-Mapa de riesgo-UO'!S448="No existen", "No existe control para el riesgo",'01-Mapa de riesgo-UO'!W448)</f>
        <v>Inventario documental</v>
      </c>
      <c r="N447" s="204">
        <f>'01-Mapa de riesgo-UO'!AB448</f>
        <v>0</v>
      </c>
      <c r="O447" s="204" t="str">
        <f>'01-Mapa de riesgo-UO'!AG448</f>
        <v>Contrato prestación de servicios</v>
      </c>
      <c r="P447" s="218" t="str">
        <f>'01-Mapa de riesgo-UO'!AL448</f>
        <v>No definida</v>
      </c>
      <c r="Q447" s="218" t="str">
        <f>'01-Mapa de riesgo-UO'!AP448</f>
        <v>Preventivo</v>
      </c>
      <c r="R447" s="385"/>
      <c r="S447" s="399"/>
      <c r="T447" s="399"/>
      <c r="U447" s="223" t="str">
        <f>'01-Mapa de riesgo-UO'!AW448</f>
        <v>ASUMIR</v>
      </c>
      <c r="V447" s="223">
        <f>'01-Mapa de riesgo-UO'!AX448</f>
        <v>0</v>
      </c>
      <c r="W447" s="180">
        <f>IF(U447="COMPARTIR",'01-Mapa de riesgo-UO'!BA448, IF(U447=0, 0,$I$6))</f>
        <v>0</v>
      </c>
      <c r="X447" s="221"/>
      <c r="Y447" s="221"/>
      <c r="Z447" s="221"/>
      <c r="AA447" s="221"/>
      <c r="AB447" s="324"/>
    </row>
    <row r="448" spans="1:28" ht="91.5" hidden="1" customHeight="1" x14ac:dyDescent="0.2">
      <c r="A448" s="324">
        <v>147</v>
      </c>
      <c r="B448" s="332" t="str">
        <f>'01-Mapa de riesgo-UO'!D449</f>
        <v>ADMINISTRACIÓN_INSTITUCIONAL</v>
      </c>
      <c r="C448" s="402" t="str">
        <f>+'01-Mapa de riesgo-UO'!F449</f>
        <v>NO</v>
      </c>
      <c r="D448" s="332" t="str">
        <f>'01-Mapa de riesgo-UO'!J449</f>
        <v>Cumplimiento</v>
      </c>
      <c r="E448" s="332" t="str">
        <f>'01-Mapa de riesgo-UO'!K449</f>
        <v xml:space="preserve">Incumplimiento en Normatividad Archivistica conforme a la actualización de los Instrumentos Archivisticos (TRD, CCD, PGD,  FUID) </v>
      </c>
      <c r="F448" s="332" t="str">
        <f>'01-Mapa de riesgo-UO'!L449</f>
        <v xml:space="preserve">Instrumentos archivisticos desactualizados y no alineados con los cambios institucionales </v>
      </c>
      <c r="G448" s="52" t="str">
        <f>'01-Mapa de riesgo-UO'!I449</f>
        <v>Cambios constantes en la Normativa Archivistica Nacional</v>
      </c>
      <c r="H448" s="332"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332" t="str">
        <f>'01-Mapa de riesgo-UO'!AU449</f>
        <v xml:space="preserve">Instrumentos Archivisticos actualizados  (PGD y FUID)  y Convalidados (TRD Y CCD) </v>
      </c>
      <c r="K448" s="408"/>
      <c r="L448" s="399"/>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8" t="str">
        <f>'01-Mapa de riesgo-UO'!AL449</f>
        <v>No definida</v>
      </c>
      <c r="Q448" s="218" t="str">
        <f>'01-Mapa de riesgo-UO'!AP449</f>
        <v>Preventivo</v>
      </c>
      <c r="R448" s="385" t="str">
        <f>'01-Mapa de riesgo-UO'!AR449</f>
        <v>ACEPTABLE</v>
      </c>
      <c r="S448" s="399"/>
      <c r="T448" s="399"/>
      <c r="U448" s="223" t="str">
        <f>'01-Mapa de riesgo-UO'!AW449</f>
        <v>ASUMIR</v>
      </c>
      <c r="V448" s="223">
        <f>'01-Mapa de riesgo-UO'!AX449</f>
        <v>0</v>
      </c>
      <c r="W448" s="180">
        <f>IF(U448="COMPARTIR",'01-Mapa de riesgo-UO'!BA449, IF(U448=0, 0,$I$6))</f>
        <v>0</v>
      </c>
      <c r="X448" s="221"/>
      <c r="Y448" s="221"/>
      <c r="Z448" s="221"/>
      <c r="AA448" s="221"/>
      <c r="AB448" s="324"/>
    </row>
    <row r="449" spans="1:28" ht="91.5" hidden="1" customHeight="1" x14ac:dyDescent="0.2">
      <c r="A449" s="324"/>
      <c r="B449" s="332"/>
      <c r="C449" s="402"/>
      <c r="D449" s="332"/>
      <c r="E449" s="332"/>
      <c r="F449" s="332"/>
      <c r="G449" s="52" t="str">
        <f>'01-Mapa de riesgo-UO'!I450</f>
        <v>Modificaciones en la Estructura Organizacional y que tienen relación directa con los instrumentos archivisticos</v>
      </c>
      <c r="H449" s="332"/>
      <c r="I449" s="385"/>
      <c r="J449" s="332"/>
      <c r="K449" s="405"/>
      <c r="L449" s="399"/>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8" t="str">
        <f>'01-Mapa de riesgo-UO'!AL450</f>
        <v>No definida</v>
      </c>
      <c r="Q449" s="218" t="str">
        <f>'01-Mapa de riesgo-UO'!AP450</f>
        <v>Preventivo</v>
      </c>
      <c r="R449" s="385"/>
      <c r="S449" s="399"/>
      <c r="T449" s="399"/>
      <c r="U449" s="223" t="str">
        <f>'01-Mapa de riesgo-UO'!AW450</f>
        <v>ASUMIR</v>
      </c>
      <c r="V449" s="223">
        <f>'01-Mapa de riesgo-UO'!AX450</f>
        <v>0</v>
      </c>
      <c r="W449" s="180">
        <f>IF(U449="COMPARTIR",'01-Mapa de riesgo-UO'!BA450, IF(U449=0, 0,$I$6))</f>
        <v>0</v>
      </c>
      <c r="X449" s="221"/>
      <c r="Y449" s="221"/>
      <c r="Z449" s="221"/>
      <c r="AA449" s="221"/>
      <c r="AB449" s="324"/>
    </row>
    <row r="450" spans="1:28" ht="91.5" hidden="1" customHeight="1" x14ac:dyDescent="0.2">
      <c r="A450" s="324"/>
      <c r="B450" s="332"/>
      <c r="C450" s="402"/>
      <c r="D450" s="332"/>
      <c r="E450" s="332"/>
      <c r="F450" s="332"/>
      <c r="G450" s="52">
        <f>'01-Mapa de riesgo-UO'!I451</f>
        <v>0</v>
      </c>
      <c r="H450" s="332"/>
      <c r="I450" s="385"/>
      <c r="J450" s="332"/>
      <c r="K450" s="405"/>
      <c r="L450" s="399"/>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8" t="str">
        <f>'01-Mapa de riesgo-UO'!AL451</f>
        <v>No definida</v>
      </c>
      <c r="Q450" s="218" t="str">
        <f>'01-Mapa de riesgo-UO'!AP451</f>
        <v>Preventivo</v>
      </c>
      <c r="R450" s="385"/>
      <c r="S450" s="399"/>
      <c r="T450" s="399"/>
      <c r="U450" s="223" t="str">
        <f>'01-Mapa de riesgo-UO'!AW451</f>
        <v>ASUMIR</v>
      </c>
      <c r="V450" s="223">
        <f>'01-Mapa de riesgo-UO'!AX451</f>
        <v>0</v>
      </c>
      <c r="W450" s="180">
        <f>IF(U450="COMPARTIR",'01-Mapa de riesgo-UO'!BA451, IF(U450=0, 0,$I$6))</f>
        <v>0</v>
      </c>
      <c r="X450" s="221"/>
      <c r="Y450" s="221"/>
      <c r="Z450" s="221"/>
      <c r="AA450" s="221"/>
      <c r="AB450" s="324"/>
    </row>
    <row r="451" spans="1:28" ht="91.5" hidden="1" customHeight="1" x14ac:dyDescent="0.2">
      <c r="A451" s="324">
        <v>148</v>
      </c>
      <c r="B451" s="332" t="str">
        <f>'01-Mapa de riesgo-UO'!D452</f>
        <v>EGRESADOS</v>
      </c>
      <c r="C451" s="402" t="str">
        <f>+'01-Mapa de riesgo-UO'!F452</f>
        <v>NO</v>
      </c>
      <c r="D451" s="332" t="str">
        <f>'01-Mapa de riesgo-UO'!J452</f>
        <v>Estratégico</v>
      </c>
      <c r="E451" s="332" t="str">
        <f>'01-Mapa de riesgo-UO'!K452</f>
        <v xml:space="preserve"> Desintéres de egresados y empleadores</v>
      </c>
      <c r="F451" s="332"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32" t="str">
        <f>'01-Mapa de riesgo-UO'!M452</f>
        <v>Baja participación de los egresados en las actividades
Desactualización de datos de los egresados y empleadores</v>
      </c>
      <c r="I451" s="385" t="str">
        <f>'01-Mapa de riesgo-UO'!AT452</f>
        <v>MODERADO</v>
      </c>
      <c r="J451" s="332" t="str">
        <f>'01-Mapa de riesgo-UO'!AU452</f>
        <v>Número de asistentes a eventos de pasa la antorcha 
Número de reuniones con empleadores</v>
      </c>
      <c r="K451" s="401">
        <v>2.5150000000000001</v>
      </c>
      <c r="L451" s="399"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8" t="str">
        <f>'01-Mapa de riesgo-UO'!AL452</f>
        <v>Semestral</v>
      </c>
      <c r="Q451" s="218" t="str">
        <f>'01-Mapa de riesgo-UO'!AP452</f>
        <v>Detectivo</v>
      </c>
      <c r="R451" s="385" t="str">
        <f>'01-Mapa de riesgo-UO'!AR452</f>
        <v>ACEPTABLE</v>
      </c>
      <c r="S451" s="399" t="s">
        <v>2483</v>
      </c>
      <c r="T451" s="399"/>
      <c r="U451" s="223" t="str">
        <f>'01-Mapa de riesgo-UO'!AW452</f>
        <v>COMPARTIR</v>
      </c>
      <c r="V451" s="223" t="str">
        <f>'01-Mapa de riesgo-UO'!AX452</f>
        <v>Implementación de plataforma más ágil y amigable para el usuario</v>
      </c>
      <c r="W451" s="180" t="str">
        <f>IF(U451="COMPARTIR",'01-Mapa de riesgo-UO'!BA452, IF(U451=0, 0,$I$6))</f>
        <v>Soporte Sistema</v>
      </c>
      <c r="X451" s="221" t="s">
        <v>271</v>
      </c>
      <c r="Y451" s="221" t="s">
        <v>2497</v>
      </c>
      <c r="Z451" s="221" t="s">
        <v>559</v>
      </c>
      <c r="AA451" s="221"/>
      <c r="AB451" s="324" t="s">
        <v>2144</v>
      </c>
    </row>
    <row r="452" spans="1:28" ht="91.5" hidden="1" customHeight="1" x14ac:dyDescent="0.2">
      <c r="A452" s="324"/>
      <c r="B452" s="332"/>
      <c r="C452" s="402"/>
      <c r="D452" s="332"/>
      <c r="E452" s="332"/>
      <c r="F452" s="332"/>
      <c r="G452" s="52" t="str">
        <f>'01-Mapa de riesgo-UO'!I453</f>
        <v xml:space="preserve">Deficiente comunicación entre la oficina de egresados, con egresados y empresarios </v>
      </c>
      <c r="H452" s="332"/>
      <c r="I452" s="385"/>
      <c r="J452" s="332"/>
      <c r="K452" s="401"/>
      <c r="L452" s="399"/>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8" t="str">
        <f>'01-Mapa de riesgo-UO'!AL453</f>
        <v>Mensual</v>
      </c>
      <c r="Q452" s="218" t="str">
        <f>'01-Mapa de riesgo-UO'!AP453</f>
        <v>Preventivo</v>
      </c>
      <c r="R452" s="385"/>
      <c r="S452" s="399" t="s">
        <v>2484</v>
      </c>
      <c r="T452" s="399"/>
      <c r="U452" s="223" t="str">
        <f>'01-Mapa de riesgo-UO'!AW453</f>
        <v>REDUCIR</v>
      </c>
      <c r="V452" s="223" t="str">
        <f>'01-Mapa de riesgo-UO'!AX453</f>
        <v>Nuevas estrategias para la constante comunicación</v>
      </c>
      <c r="W452" s="180">
        <f>IF(U452="COMPARTIR",'01-Mapa de riesgo-UO'!BA453, IF(U452=0, 0,$I$6))</f>
        <v>0</v>
      </c>
      <c r="X452" s="221" t="s">
        <v>558</v>
      </c>
      <c r="Y452" s="221" t="s">
        <v>2498</v>
      </c>
      <c r="Z452" s="221" t="s">
        <v>561</v>
      </c>
      <c r="AA452" s="221" t="s">
        <v>2502</v>
      </c>
      <c r="AB452" s="324"/>
    </row>
    <row r="453" spans="1:28" ht="91.5" hidden="1" customHeight="1" x14ac:dyDescent="0.2">
      <c r="A453" s="324"/>
      <c r="B453" s="332"/>
      <c r="C453" s="402"/>
      <c r="D453" s="332"/>
      <c r="E453" s="332"/>
      <c r="F453" s="332"/>
      <c r="G453" s="52" t="str">
        <f>'01-Mapa de riesgo-UO'!I454</f>
        <v>Deficiencia en la identificación de estrategias y temas de interés, que incentiven la participación</v>
      </c>
      <c r="H453" s="332"/>
      <c r="I453" s="385"/>
      <c r="J453" s="332"/>
      <c r="K453" s="401"/>
      <c r="L453" s="399"/>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8" t="str">
        <f>'01-Mapa de riesgo-UO'!AL454</f>
        <v>Semestral</v>
      </c>
      <c r="Q453" s="218" t="str">
        <f>'01-Mapa de riesgo-UO'!AP454</f>
        <v>Detectivo</v>
      </c>
      <c r="R453" s="385"/>
      <c r="S453" s="399" t="s">
        <v>2485</v>
      </c>
      <c r="T453" s="399"/>
      <c r="U453" s="223" t="str">
        <f>'01-Mapa de riesgo-UO'!AW454</f>
        <v>REDUCIR</v>
      </c>
      <c r="V453" s="223" t="str">
        <f>'01-Mapa de riesgo-UO'!AX454</f>
        <v>Aseguramiento del diligenciamiento de las encuestas de satisfacción y seguimiento</v>
      </c>
      <c r="W453" s="180">
        <f>IF(U453="COMPARTIR",'01-Mapa de riesgo-UO'!BA454, IF(U453=0, 0,$I$6))</f>
        <v>0</v>
      </c>
      <c r="X453" s="221" t="s">
        <v>271</v>
      </c>
      <c r="Y453" s="221" t="s">
        <v>2499</v>
      </c>
      <c r="Z453" s="221" t="s">
        <v>559</v>
      </c>
      <c r="AA453" s="221"/>
      <c r="AB453" s="324"/>
    </row>
    <row r="454" spans="1:28" ht="91.5" hidden="1" customHeight="1" x14ac:dyDescent="0.2">
      <c r="A454" s="324">
        <v>149</v>
      </c>
      <c r="B454" s="332" t="str">
        <f>'01-Mapa de riesgo-UO'!D455</f>
        <v>EGRESADOS</v>
      </c>
      <c r="C454" s="402" t="str">
        <f>+'01-Mapa de riesgo-UO'!F455</f>
        <v>NO</v>
      </c>
      <c r="D454" s="332" t="str">
        <f>'01-Mapa de riesgo-UO'!J455</f>
        <v>Imagen</v>
      </c>
      <c r="E454" s="332" t="str">
        <f>'01-Mapa de riesgo-UO'!K455</f>
        <v>Desconocimiento del rol e impacto del egresado en el medio</v>
      </c>
      <c r="F454" s="332"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32" t="str">
        <f>'01-Mapa de riesgo-UO'!M455</f>
        <v>Afectación en los procesos de renovaciones curriculares
Perdida de la imagen institucional</v>
      </c>
      <c r="I454" s="385" t="str">
        <f>'01-Mapa de riesgo-UO'!AT455</f>
        <v>MODERADO</v>
      </c>
      <c r="J454" s="332" t="str">
        <f>'01-Mapa de riesgo-UO'!AU455</f>
        <v>Número de respuestas satisfactorias (excelente - buena) del punto número 3 de la encuesta / total de respuestas diligenciadas.</v>
      </c>
      <c r="K454" s="424">
        <v>0.94</v>
      </c>
      <c r="L454" s="399"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8" t="str">
        <f>'01-Mapa de riesgo-UO'!AL455</f>
        <v>Trimestral</v>
      </c>
      <c r="Q454" s="218" t="str">
        <f>'01-Mapa de riesgo-UO'!AP455</f>
        <v>Detectivo</v>
      </c>
      <c r="R454" s="385" t="str">
        <f>'01-Mapa de riesgo-UO'!AR455</f>
        <v>ACEPTABLE</v>
      </c>
      <c r="S454" s="399" t="s">
        <v>2486</v>
      </c>
      <c r="T454" s="399"/>
      <c r="U454" s="223" t="str">
        <f>'01-Mapa de riesgo-UO'!AW455</f>
        <v>REDUCIR</v>
      </c>
      <c r="V454" s="223" t="str">
        <f>'01-Mapa de riesgo-UO'!AX455</f>
        <v>Revisión y mejoramiento de la encuesta, si se requiere para poder medir el impacto esperado</v>
      </c>
      <c r="W454" s="180">
        <f>IF(U454="COMPARTIR",'01-Mapa de riesgo-UO'!BA455, IF(U454=0, 0,$I$6))</f>
        <v>0</v>
      </c>
      <c r="X454" s="221" t="s">
        <v>271</v>
      </c>
      <c r="Y454" s="221" t="s">
        <v>2500</v>
      </c>
      <c r="Z454" s="221" t="s">
        <v>559</v>
      </c>
      <c r="AA454" s="221"/>
      <c r="AB454" s="324" t="s">
        <v>2144</v>
      </c>
    </row>
    <row r="455" spans="1:28" ht="91.5" hidden="1" customHeight="1" x14ac:dyDescent="0.2">
      <c r="A455" s="324"/>
      <c r="B455" s="332"/>
      <c r="C455" s="402"/>
      <c r="D455" s="332"/>
      <c r="E455" s="332"/>
      <c r="F455" s="332"/>
      <c r="G455" s="52" t="str">
        <f>'01-Mapa de riesgo-UO'!I456</f>
        <v>Difilcultad en la empleabilidad del egresado</v>
      </c>
      <c r="H455" s="332"/>
      <c r="I455" s="385"/>
      <c r="J455" s="332"/>
      <c r="K455" s="401"/>
      <c r="L455" s="399"/>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8" t="str">
        <f>'01-Mapa de riesgo-UO'!AL456</f>
        <v>Trimestral</v>
      </c>
      <c r="Q455" s="218" t="str">
        <f>'01-Mapa de riesgo-UO'!AP456</f>
        <v>Detectivo</v>
      </c>
      <c r="R455" s="385"/>
      <c r="S455" s="399" t="s">
        <v>2487</v>
      </c>
      <c r="T455" s="399"/>
      <c r="U455" s="223" t="str">
        <f>'01-Mapa de riesgo-UO'!AW456</f>
        <v>TRANSFERIR</v>
      </c>
      <c r="V455" s="22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1" t="s">
        <v>558</v>
      </c>
      <c r="Y455" s="221" t="s">
        <v>2501</v>
      </c>
      <c r="Z455" s="221" t="s">
        <v>561</v>
      </c>
      <c r="AA455" s="221" t="s">
        <v>2503</v>
      </c>
      <c r="AB455" s="324"/>
    </row>
    <row r="456" spans="1:28" ht="91.5" hidden="1" customHeight="1" x14ac:dyDescent="0.2">
      <c r="A456" s="324"/>
      <c r="B456" s="332"/>
      <c r="C456" s="402"/>
      <c r="D456" s="332"/>
      <c r="E456" s="332"/>
      <c r="F456" s="332"/>
      <c r="G456" s="52">
        <f>'01-Mapa de riesgo-UO'!I457</f>
        <v>0</v>
      </c>
      <c r="H456" s="332"/>
      <c r="I456" s="385"/>
      <c r="J456" s="332"/>
      <c r="K456" s="401"/>
      <c r="L456" s="399"/>
      <c r="M456" s="204">
        <f>IF('01-Mapa de riesgo-UO'!S457="No existen", "No existe control para el riesgo",'01-Mapa de riesgo-UO'!W457)</f>
        <v>0</v>
      </c>
      <c r="N456" s="204">
        <f>'01-Mapa de riesgo-UO'!AB457</f>
        <v>0</v>
      </c>
      <c r="O456" s="204">
        <f>'01-Mapa de riesgo-UO'!AG457</f>
        <v>0</v>
      </c>
      <c r="P456" s="218">
        <f>'01-Mapa de riesgo-UO'!AL457</f>
        <v>0</v>
      </c>
      <c r="Q456" s="218">
        <f>'01-Mapa de riesgo-UO'!AP457</f>
        <v>0</v>
      </c>
      <c r="R456" s="385"/>
      <c r="S456" s="399"/>
      <c r="T456" s="399"/>
      <c r="U456" s="223">
        <f>'01-Mapa de riesgo-UO'!AW457</f>
        <v>0</v>
      </c>
      <c r="V456" s="223">
        <f>'01-Mapa de riesgo-UO'!AX457</f>
        <v>0</v>
      </c>
      <c r="W456" s="180">
        <f>IF(U456="COMPARTIR",'01-Mapa de riesgo-UO'!BA457, IF(U456=0, 0,$I$6))</f>
        <v>0</v>
      </c>
      <c r="X456" s="221"/>
      <c r="Y456" s="221"/>
      <c r="Z456" s="221"/>
      <c r="AA456" s="221"/>
      <c r="AB456" s="324"/>
    </row>
    <row r="457" spans="1:28" ht="91.5" hidden="1" customHeight="1" x14ac:dyDescent="0.2">
      <c r="A457" s="324">
        <v>150</v>
      </c>
      <c r="B457" s="332" t="str">
        <f>'01-Mapa de riesgo-UO'!D458</f>
        <v>DOCENCIA</v>
      </c>
      <c r="C457" s="402" t="str">
        <f>+'01-Mapa de riesgo-UO'!F458</f>
        <v>NO</v>
      </c>
      <c r="D457" s="332" t="str">
        <f>'01-Mapa de riesgo-UO'!J458</f>
        <v>Operacional</v>
      </c>
      <c r="E457" s="332" t="str">
        <f>'01-Mapa de riesgo-UO'!K458</f>
        <v>Asignación de puntos y/o unidades salariales sin cumplimiento de requisitos</v>
      </c>
      <c r="F457" s="332" t="str">
        <f>'01-Mapa de riesgo-UO'!L458</f>
        <v>Asignación de puntos y/o unidades salariales, sin cumplir con los requisitos establecidos en la normatividad externa e interna.</v>
      </c>
      <c r="G457" s="52" t="str">
        <f>'01-Mapa de riesgo-UO'!I458</f>
        <v>Falta de claridad en las Normas Nacionales</v>
      </c>
      <c r="H457" s="332" t="str">
        <f>'01-Mapa de riesgo-UO'!M458</f>
        <v>Incorrecta asignación salarial
Devolución de dinero
Recovatorias, Demandas y reclamaciones por parte de los docentes</v>
      </c>
      <c r="I457" s="385" t="str">
        <f>'01-Mapa de riesgo-UO'!AT458</f>
        <v>LEVE</v>
      </c>
      <c r="J457" s="332" t="str">
        <f>'01-Mapa de riesgo-UO'!AU458</f>
        <v># de Puntos Asignados incorrectos / Total de Puntos Asignados</v>
      </c>
      <c r="K457" s="401">
        <v>0</v>
      </c>
      <c r="L457" s="399"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8" t="str">
        <f>'01-Mapa de riesgo-UO'!AL458</f>
        <v>Diaria</v>
      </c>
      <c r="Q457" s="218" t="str">
        <f>'01-Mapa de riesgo-UO'!AP458</f>
        <v>Preventivo</v>
      </c>
      <c r="R457" s="385" t="str">
        <f>'01-Mapa de riesgo-UO'!AR458</f>
        <v>ACEPTABLE</v>
      </c>
      <c r="S457" s="399" t="s">
        <v>2488</v>
      </c>
      <c r="T457" s="399"/>
      <c r="U457" s="223" t="str">
        <f>'01-Mapa de riesgo-UO'!AW458</f>
        <v>ASUMIR</v>
      </c>
      <c r="V457" s="223">
        <f>'01-Mapa de riesgo-UO'!AX458</f>
        <v>0</v>
      </c>
      <c r="W457" s="180">
        <f>IF(U457="COMPARTIR",'01-Mapa de riesgo-UO'!BA458, IF(U457=0, 0,$I$6))</f>
        <v>0</v>
      </c>
      <c r="X457" s="221"/>
      <c r="Y457" s="221"/>
      <c r="Z457" s="221"/>
      <c r="AA457" s="221"/>
      <c r="AB457" s="324" t="s">
        <v>2144</v>
      </c>
    </row>
    <row r="458" spans="1:28" ht="91.5" hidden="1" customHeight="1" x14ac:dyDescent="0.2">
      <c r="A458" s="324"/>
      <c r="B458" s="332"/>
      <c r="C458" s="402"/>
      <c r="D458" s="332"/>
      <c r="E458" s="332"/>
      <c r="F458" s="332"/>
      <c r="G458" s="52" t="str">
        <f>'01-Mapa de riesgo-UO'!I459</f>
        <v>Interpretación de la norma (ambigüedad).</v>
      </c>
      <c r="H458" s="332"/>
      <c r="I458" s="385"/>
      <c r="J458" s="332"/>
      <c r="K458" s="401"/>
      <c r="L458" s="399"/>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8" t="str">
        <f>'01-Mapa de riesgo-UO'!AL459</f>
        <v>Quincenal</v>
      </c>
      <c r="Q458" s="218" t="str">
        <f>'01-Mapa de riesgo-UO'!AP459</f>
        <v>Preventivo</v>
      </c>
      <c r="R458" s="385"/>
      <c r="S458" s="399" t="s">
        <v>2488</v>
      </c>
      <c r="T458" s="399"/>
      <c r="U458" s="223" t="str">
        <f>'01-Mapa de riesgo-UO'!AW459</f>
        <v>ASUMIR</v>
      </c>
      <c r="V458" s="223">
        <f>'01-Mapa de riesgo-UO'!AX459</f>
        <v>0</v>
      </c>
      <c r="W458" s="180">
        <f>IF(U458="COMPARTIR",'01-Mapa de riesgo-UO'!BA459, IF(U458=0, 0,$I$6))</f>
        <v>0</v>
      </c>
      <c r="X458" s="221"/>
      <c r="Y458" s="221"/>
      <c r="Z458" s="221"/>
      <c r="AA458" s="221"/>
      <c r="AB458" s="324"/>
    </row>
    <row r="459" spans="1:28" ht="91.5" hidden="1" customHeight="1" x14ac:dyDescent="0.2">
      <c r="A459" s="324"/>
      <c r="B459" s="332"/>
      <c r="C459" s="402"/>
      <c r="D459" s="332"/>
      <c r="E459" s="332"/>
      <c r="F459" s="332"/>
      <c r="G459" s="52" t="str">
        <f>'01-Mapa de riesgo-UO'!I460</f>
        <v>Fallas del sistema de información desde la solicitud hasta el pago y falta de integralidad entre los sistemas.</v>
      </c>
      <c r="H459" s="332"/>
      <c r="I459" s="385"/>
      <c r="J459" s="332"/>
      <c r="K459" s="401"/>
      <c r="L459" s="399"/>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8" t="str">
        <f>'01-Mapa de riesgo-UO'!AL460</f>
        <v>Mensual</v>
      </c>
      <c r="Q459" s="218" t="str">
        <f>'01-Mapa de riesgo-UO'!AP460</f>
        <v>Preventivo</v>
      </c>
      <c r="R459" s="385"/>
      <c r="S459" s="399" t="s">
        <v>2488</v>
      </c>
      <c r="T459" s="399"/>
      <c r="U459" s="223" t="str">
        <f>'01-Mapa de riesgo-UO'!AW460</f>
        <v>ASUMIR</v>
      </c>
      <c r="V459" s="223">
        <f>'01-Mapa de riesgo-UO'!AX460</f>
        <v>0</v>
      </c>
      <c r="W459" s="180">
        <f>IF(U459="COMPARTIR",'01-Mapa de riesgo-UO'!BA460, IF(U459=0, 0,$I$6))</f>
        <v>0</v>
      </c>
      <c r="X459" s="221"/>
      <c r="Y459" s="221"/>
      <c r="Z459" s="221"/>
      <c r="AA459" s="221"/>
      <c r="AB459" s="324"/>
    </row>
    <row r="460" spans="1:28" ht="91.5" hidden="1" customHeight="1" x14ac:dyDescent="0.2">
      <c r="A460" s="324">
        <v>151</v>
      </c>
      <c r="B460" s="332" t="str">
        <f>'01-Mapa de riesgo-UO'!D461</f>
        <v>BIENESTAR_INSTITUCIONAL</v>
      </c>
      <c r="C460" s="402" t="str">
        <f>+'01-Mapa de riesgo-UO'!F461</f>
        <v>NO</v>
      </c>
      <c r="D460" s="332" t="str">
        <f>'01-Mapa de riesgo-UO'!J461</f>
        <v>Financiero</v>
      </c>
      <c r="E460" s="332" t="str">
        <f>'01-Mapa de riesgo-UO'!K461</f>
        <v>Desfinanciación para la ejecución de propuestas de formación enfocadas al bienestar docente</v>
      </c>
      <c r="F460" s="332"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32" t="str">
        <f>'01-Mapa de riesgo-UO'!M461</f>
        <v>Desmotivación del personal docente de la institución
Bajo rendimiento de los  docentes
Detrimento de la calidad de los programas académicos</v>
      </c>
      <c r="I460" s="385" t="str">
        <f>'01-Mapa de riesgo-UO'!AT461</f>
        <v>LEVE</v>
      </c>
      <c r="J460" s="332" t="str">
        <f>'01-Mapa de riesgo-UO'!AU461</f>
        <v>% de disminución de los recursos financieros para el desarrollo de propuesta de formación frente al año inmediatamente anterior</v>
      </c>
      <c r="K460" s="424">
        <v>0</v>
      </c>
      <c r="L460" s="399"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8" t="str">
        <f>'01-Mapa de riesgo-UO'!AL461</f>
        <v>Anual</v>
      </c>
      <c r="Q460" s="218" t="str">
        <f>'01-Mapa de riesgo-UO'!AP461</f>
        <v>Preventivo</v>
      </c>
      <c r="R460" s="385" t="str">
        <f>'01-Mapa de riesgo-UO'!AR461</f>
        <v>ACEPTABLE</v>
      </c>
      <c r="S460" s="399" t="s">
        <v>2489</v>
      </c>
      <c r="T460" s="399"/>
      <c r="U460" s="223" t="str">
        <f>'01-Mapa de riesgo-UO'!AW461</f>
        <v>ASUMIR</v>
      </c>
      <c r="V460" s="223">
        <f>'01-Mapa de riesgo-UO'!AX461</f>
        <v>0</v>
      </c>
      <c r="W460" s="180">
        <f>IF(U460="COMPARTIR",'01-Mapa de riesgo-UO'!BA461, IF(U460=0, 0,$I$6))</f>
        <v>0</v>
      </c>
      <c r="X460" s="221"/>
      <c r="Y460" s="221"/>
      <c r="Z460" s="221"/>
      <c r="AA460" s="221"/>
      <c r="AB460" s="324" t="s">
        <v>2144</v>
      </c>
    </row>
    <row r="461" spans="1:28" ht="91.5" hidden="1" customHeight="1" x14ac:dyDescent="0.2">
      <c r="A461" s="324"/>
      <c r="B461" s="332"/>
      <c r="C461" s="402"/>
      <c r="D461" s="332"/>
      <c r="E461" s="332"/>
      <c r="F461" s="332"/>
      <c r="G461" s="52" t="str">
        <f>'01-Mapa de riesgo-UO'!I462</f>
        <v>Uso del recurso en actividades que no aportan al bienestar docente.</v>
      </c>
      <c r="H461" s="332"/>
      <c r="I461" s="385"/>
      <c r="J461" s="332"/>
      <c r="K461" s="401"/>
      <c r="L461" s="399"/>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8" t="str">
        <f>'01-Mapa de riesgo-UO'!AL462</f>
        <v>Anual</v>
      </c>
      <c r="Q461" s="218" t="str">
        <f>'01-Mapa de riesgo-UO'!AP462</f>
        <v>Preventivo</v>
      </c>
      <c r="R461" s="385"/>
      <c r="S461" s="399" t="s">
        <v>2489</v>
      </c>
      <c r="T461" s="399"/>
      <c r="U461" s="223" t="str">
        <f>'01-Mapa de riesgo-UO'!AW462</f>
        <v>ASUMIR</v>
      </c>
      <c r="V461" s="223">
        <f>'01-Mapa de riesgo-UO'!AX462</f>
        <v>0</v>
      </c>
      <c r="W461" s="180">
        <f>IF(U461="COMPARTIR",'01-Mapa de riesgo-UO'!BA462, IF(U461=0, 0,$I$6))</f>
        <v>0</v>
      </c>
      <c r="X461" s="221"/>
      <c r="Y461" s="221"/>
      <c r="Z461" s="221"/>
      <c r="AA461" s="221"/>
      <c r="AB461" s="324"/>
    </row>
    <row r="462" spans="1:28" ht="91.5" hidden="1" customHeight="1" x14ac:dyDescent="0.2">
      <c r="A462" s="324"/>
      <c r="B462" s="332"/>
      <c r="C462" s="402"/>
      <c r="D462" s="332"/>
      <c r="E462" s="332"/>
      <c r="F462" s="332"/>
      <c r="G462" s="52">
        <f>'01-Mapa de riesgo-UO'!I463</f>
        <v>0</v>
      </c>
      <c r="H462" s="332"/>
      <c r="I462" s="385"/>
      <c r="J462" s="332"/>
      <c r="K462" s="401"/>
      <c r="L462" s="399"/>
      <c r="M462" s="204">
        <f>IF('01-Mapa de riesgo-UO'!S463="No existen", "No existe control para el riesgo",'01-Mapa de riesgo-UO'!W463)</f>
        <v>0</v>
      </c>
      <c r="N462" s="204">
        <f>'01-Mapa de riesgo-UO'!AB463</f>
        <v>0</v>
      </c>
      <c r="O462" s="204">
        <f>'01-Mapa de riesgo-UO'!AG463</f>
        <v>0</v>
      </c>
      <c r="P462" s="218">
        <f>'01-Mapa de riesgo-UO'!AL463</f>
        <v>0</v>
      </c>
      <c r="Q462" s="218">
        <f>'01-Mapa de riesgo-UO'!AP463</f>
        <v>0</v>
      </c>
      <c r="R462" s="385"/>
      <c r="S462" s="399"/>
      <c r="T462" s="399"/>
      <c r="U462" s="223" t="str">
        <f>'01-Mapa de riesgo-UO'!AW463</f>
        <v>ASUMIR</v>
      </c>
      <c r="V462" s="223">
        <f>'01-Mapa de riesgo-UO'!AX463</f>
        <v>0</v>
      </c>
      <c r="W462" s="180">
        <f>IF(U462="COMPARTIR",'01-Mapa de riesgo-UO'!BA463, IF(U462=0, 0,$I$6))</f>
        <v>0</v>
      </c>
      <c r="X462" s="221"/>
      <c r="Y462" s="221"/>
      <c r="Z462" s="221"/>
      <c r="AA462" s="221"/>
      <c r="AB462" s="324"/>
    </row>
    <row r="463" spans="1:28" ht="91.5" hidden="1" customHeight="1" x14ac:dyDescent="0.2">
      <c r="A463" s="324">
        <v>152</v>
      </c>
      <c r="B463" s="332" t="str">
        <f>'01-Mapa de riesgo-UO'!D464</f>
        <v>DIRECCIONAMIENTO_INSTITUCIONAL</v>
      </c>
      <c r="C463" s="402" t="str">
        <f>+'01-Mapa de riesgo-UO'!F464</f>
        <v>SI</v>
      </c>
      <c r="D463" s="332" t="str">
        <f>'01-Mapa de riesgo-UO'!J464</f>
        <v>Estratégico</v>
      </c>
      <c r="E463" s="332" t="str">
        <f>'01-Mapa de riesgo-UO'!K464</f>
        <v>No cumplimiento del Proyecto Educativo Institucional y las orientaciones institucionales para la renovación curricular.</v>
      </c>
      <c r="F463" s="332"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32"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332" t="str">
        <f>'01-Mapa de riesgo-UO'!AU464</f>
        <v># de programas académicos con currículos actualizados/ Meta propuesta de programas académicos con currículos actualizados</v>
      </c>
      <c r="K463" s="424">
        <v>1.0900000000000001</v>
      </c>
      <c r="L463" s="399"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8" t="str">
        <f>'01-Mapa de riesgo-UO'!AL464</f>
        <v>Anual</v>
      </c>
      <c r="Q463" s="218" t="str">
        <f>'01-Mapa de riesgo-UO'!AP464</f>
        <v>Preventivo</v>
      </c>
      <c r="R463" s="385" t="str">
        <f>'01-Mapa de riesgo-UO'!AR464</f>
        <v>ACEPTABLE</v>
      </c>
      <c r="S463" s="399" t="s">
        <v>2490</v>
      </c>
      <c r="T463" s="399"/>
      <c r="U463" s="223" t="str">
        <f>'01-Mapa de riesgo-UO'!AW464</f>
        <v>COMPARTIR</v>
      </c>
      <c r="V463" s="223" t="str">
        <f>'01-Mapa de riesgo-UO'!AX464</f>
        <v>Renovación curricular</v>
      </c>
      <c r="W463" s="180" t="str">
        <f>IF(U463="COMPARTIR",'01-Mapa de riesgo-UO'!BA464, IF(U463=0, 0,$I$6))</f>
        <v>Vicerrectoría Académica,
Facultades y programas académicos</v>
      </c>
      <c r="X463" s="221" t="s">
        <v>271</v>
      </c>
      <c r="Y463" s="221" t="s">
        <v>2504</v>
      </c>
      <c r="Z463" s="221" t="s">
        <v>559</v>
      </c>
      <c r="AA463" s="221"/>
      <c r="AB463" s="324" t="s">
        <v>2144</v>
      </c>
    </row>
    <row r="464" spans="1:28" ht="91.5" hidden="1" customHeight="1" x14ac:dyDescent="0.2">
      <c r="A464" s="324"/>
      <c r="B464" s="332"/>
      <c r="C464" s="402"/>
      <c r="D464" s="332"/>
      <c r="E464" s="332"/>
      <c r="F464" s="332"/>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32"/>
      <c r="I464" s="385"/>
      <c r="J464" s="332"/>
      <c r="K464" s="401"/>
      <c r="L464" s="399"/>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8" t="str">
        <f>'01-Mapa de riesgo-UO'!AL465</f>
        <v>Anual</v>
      </c>
      <c r="Q464" s="218" t="str">
        <f>'01-Mapa de riesgo-UO'!AP465</f>
        <v>Preventivo</v>
      </c>
      <c r="R464" s="385"/>
      <c r="S464" s="399" t="s">
        <v>2491</v>
      </c>
      <c r="T464" s="399"/>
      <c r="U464" s="223" t="str">
        <f>'01-Mapa de riesgo-UO'!AW465</f>
        <v>COMPARTIR</v>
      </c>
      <c r="V464" s="223" t="str">
        <f>'01-Mapa de riesgo-UO'!AX465</f>
        <v>Renovación curricular</v>
      </c>
      <c r="W464" s="180" t="str">
        <f>IF(U464="COMPARTIR",'01-Mapa de riesgo-UO'!BA465, IF(U464=0, 0,$I$6))</f>
        <v>Vicerrectoría Académica,
Facultades y programas académicos</v>
      </c>
      <c r="X464" s="221"/>
      <c r="Y464" s="221"/>
      <c r="Z464" s="221"/>
      <c r="AA464" s="221"/>
      <c r="AB464" s="324"/>
    </row>
    <row r="465" spans="1:28" ht="91.5" hidden="1" customHeight="1" x14ac:dyDescent="0.2">
      <c r="A465" s="324"/>
      <c r="B465" s="332"/>
      <c r="C465" s="402"/>
      <c r="D465" s="332"/>
      <c r="E465" s="332"/>
      <c r="F465" s="332"/>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32"/>
      <c r="I465" s="385"/>
      <c r="J465" s="332"/>
      <c r="K465" s="401"/>
      <c r="L465" s="399"/>
      <c r="M465" s="204">
        <f>IF('01-Mapa de riesgo-UO'!S466="No existen", "No existe control para el riesgo",'01-Mapa de riesgo-UO'!W466)</f>
        <v>0</v>
      </c>
      <c r="N465" s="204">
        <f>'01-Mapa de riesgo-UO'!AB466</f>
        <v>0</v>
      </c>
      <c r="O465" s="204">
        <f>'01-Mapa de riesgo-UO'!AG466</f>
        <v>0</v>
      </c>
      <c r="P465" s="218">
        <f>'01-Mapa de riesgo-UO'!AL466</f>
        <v>0</v>
      </c>
      <c r="Q465" s="218">
        <f>'01-Mapa de riesgo-UO'!AP466</f>
        <v>0</v>
      </c>
      <c r="R465" s="385"/>
      <c r="S465" s="399"/>
      <c r="T465" s="399"/>
      <c r="U465" s="223" t="str">
        <f>'01-Mapa de riesgo-UO'!AW466</f>
        <v>ASUMIR</v>
      </c>
      <c r="V465" s="223">
        <f>'01-Mapa de riesgo-UO'!AX466</f>
        <v>0</v>
      </c>
      <c r="W465" s="180">
        <f>IF(U465="COMPARTIR",'01-Mapa de riesgo-UO'!BA466, IF(U465=0, 0,$I$6))</f>
        <v>0</v>
      </c>
      <c r="X465" s="221"/>
      <c r="Y465" s="221"/>
      <c r="Z465" s="221"/>
      <c r="AA465" s="221"/>
      <c r="AB465" s="324"/>
    </row>
    <row r="466" spans="1:28" ht="91.5" hidden="1" customHeight="1" x14ac:dyDescent="0.2">
      <c r="A466" s="324">
        <v>153</v>
      </c>
      <c r="B466" s="332" t="str">
        <f>'01-Mapa de riesgo-UO'!D467</f>
        <v>DOCENCIA</v>
      </c>
      <c r="C466" s="402" t="str">
        <f>+'01-Mapa de riesgo-UO'!F467</f>
        <v>NO</v>
      </c>
      <c r="D466" s="332" t="str">
        <f>'01-Mapa de riesgo-UO'!J467</f>
        <v>Estratégico</v>
      </c>
      <c r="E466" s="332" t="str">
        <f>'01-Mapa de riesgo-UO'!K467</f>
        <v>Pérdida del Registro Calificado de un Programa Académico</v>
      </c>
      <c r="F466" s="332"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32"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332" t="str">
        <f>'01-Mapa de riesgo-UO'!AU467</f>
        <v># de programas con registro calificado vencido / programas activos en un año</v>
      </c>
      <c r="K466" s="424">
        <f>8/109</f>
        <v>7.3394495412844041E-2</v>
      </c>
      <c r="L466" s="399"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8" t="str">
        <f>'01-Mapa de riesgo-UO'!AL467</f>
        <v>Mensual</v>
      </c>
      <c r="Q466" s="218" t="str">
        <f>'01-Mapa de riesgo-UO'!AP467</f>
        <v>Preventivo</v>
      </c>
      <c r="R466" s="385" t="str">
        <f>'01-Mapa de riesgo-UO'!AR467</f>
        <v>ACEPTABLE</v>
      </c>
      <c r="S466" s="399" t="s">
        <v>2492</v>
      </c>
      <c r="T466" s="399"/>
      <c r="U466" s="223" t="str">
        <f>'01-Mapa de riesgo-UO'!AW467</f>
        <v>ASUMIR</v>
      </c>
      <c r="V466" s="223">
        <f>'01-Mapa de riesgo-UO'!AX467</f>
        <v>0</v>
      </c>
      <c r="W466" s="180">
        <f>IF(U466="COMPARTIR",'01-Mapa de riesgo-UO'!BA467, IF(U466=0, 0,$I$6))</f>
        <v>0</v>
      </c>
      <c r="X466" s="221"/>
      <c r="Y466" s="221"/>
      <c r="Z466" s="221"/>
      <c r="AA466" s="221"/>
      <c r="AB466" s="324" t="s">
        <v>2144</v>
      </c>
    </row>
    <row r="467" spans="1:28" ht="91.5" hidden="1" customHeight="1" x14ac:dyDescent="0.2">
      <c r="A467" s="324"/>
      <c r="B467" s="332"/>
      <c r="C467" s="402"/>
      <c r="D467" s="332"/>
      <c r="E467" s="332"/>
      <c r="F467" s="332"/>
      <c r="G467" s="52" t="str">
        <f>'01-Mapa de riesgo-UO'!I468</f>
        <v>No cumplir con los estándares establecidos para la renovación del Registro Calificado</v>
      </c>
      <c r="H467" s="332"/>
      <c r="I467" s="385"/>
      <c r="J467" s="332"/>
      <c r="K467" s="424"/>
      <c r="L467" s="399"/>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8" t="str">
        <f>'01-Mapa de riesgo-UO'!AL468</f>
        <v>No definida</v>
      </c>
      <c r="Q467" s="218" t="str">
        <f>'01-Mapa de riesgo-UO'!AP468</f>
        <v>Preventivo</v>
      </c>
      <c r="R467" s="385"/>
      <c r="S467" s="399" t="s">
        <v>2493</v>
      </c>
      <c r="T467" s="399"/>
      <c r="U467" s="223" t="str">
        <f>'01-Mapa de riesgo-UO'!AW468</f>
        <v>ASUMIR</v>
      </c>
      <c r="V467" s="223">
        <f>'01-Mapa de riesgo-UO'!AX468</f>
        <v>0</v>
      </c>
      <c r="W467" s="180">
        <f>IF(U467="COMPARTIR",'01-Mapa de riesgo-UO'!BA468, IF(U467=0, 0,$I$6))</f>
        <v>0</v>
      </c>
      <c r="X467" s="221"/>
      <c r="Y467" s="221"/>
      <c r="Z467" s="221"/>
      <c r="AA467" s="221"/>
      <c r="AB467" s="324"/>
    </row>
    <row r="468" spans="1:28" ht="91.5" hidden="1" customHeight="1" x14ac:dyDescent="0.2">
      <c r="A468" s="324"/>
      <c r="B468" s="332"/>
      <c r="C468" s="402"/>
      <c r="D468" s="332"/>
      <c r="E468" s="332"/>
      <c r="F468" s="332"/>
      <c r="G468" s="52">
        <f>'01-Mapa de riesgo-UO'!I469</f>
        <v>0</v>
      </c>
      <c r="H468" s="332"/>
      <c r="I468" s="385"/>
      <c r="J468" s="332"/>
      <c r="K468" s="424"/>
      <c r="L468" s="399"/>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8" t="str">
        <f>'01-Mapa de riesgo-UO'!AL469</f>
        <v>No definida</v>
      </c>
      <c r="Q468" s="218" t="str">
        <f>'01-Mapa de riesgo-UO'!AP469</f>
        <v>Preventivo</v>
      </c>
      <c r="R468" s="385"/>
      <c r="S468" s="399" t="s">
        <v>2494</v>
      </c>
      <c r="T468" s="399"/>
      <c r="U468" s="223" t="str">
        <f>'01-Mapa de riesgo-UO'!AW469</f>
        <v>ASUMIR</v>
      </c>
      <c r="V468" s="223">
        <f>'01-Mapa de riesgo-UO'!AX469</f>
        <v>0</v>
      </c>
      <c r="W468" s="180">
        <f>IF(U468="COMPARTIR",'01-Mapa de riesgo-UO'!BA469, IF(U468=0, 0,$I$6))</f>
        <v>0</v>
      </c>
      <c r="X468" s="221"/>
      <c r="Y468" s="221"/>
      <c r="Z468" s="221"/>
      <c r="AA468" s="221"/>
      <c r="AB468" s="324"/>
    </row>
    <row r="469" spans="1:28" ht="91.5" hidden="1" customHeight="1" x14ac:dyDescent="0.2">
      <c r="A469" s="324">
        <v>154</v>
      </c>
      <c r="B469" s="332" t="str">
        <f>'01-Mapa de riesgo-UO'!D470</f>
        <v>DOCENCIA</v>
      </c>
      <c r="C469" s="402" t="str">
        <f>+'01-Mapa de riesgo-UO'!F470</f>
        <v>NO</v>
      </c>
      <c r="D469" s="332" t="str">
        <f>'01-Mapa de riesgo-UO'!J470</f>
        <v>Información</v>
      </c>
      <c r="E469" s="332" t="str">
        <f>'01-Mapa de riesgo-UO'!K470</f>
        <v>Abandono estudiantil  en asignaturas virtuales y/o semipresenciales</v>
      </c>
      <c r="F469" s="332"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32"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332" t="str">
        <f>'01-Mapa de riesgo-UO'!AU470</f>
        <v>% de cancelación =
# de cancelaciones semestrales/ # de estudiantes matriculados semestrales</v>
      </c>
      <c r="K469" s="424">
        <v>0.34699999999999998</v>
      </c>
      <c r="L469" s="399"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8" t="str">
        <f>'01-Mapa de riesgo-UO'!AL470</f>
        <v>Semanal</v>
      </c>
      <c r="Q469" s="218" t="str">
        <f>'01-Mapa de riesgo-UO'!AP470</f>
        <v>Preventivo</v>
      </c>
      <c r="R469" s="385" t="str">
        <f>'01-Mapa de riesgo-UO'!AR470</f>
        <v>ACEPTABLE</v>
      </c>
      <c r="S469" s="399" t="s">
        <v>2495</v>
      </c>
      <c r="T469" s="399"/>
      <c r="U469" s="223" t="str">
        <f>'01-Mapa de riesgo-UO'!AW470</f>
        <v>REDUCIR</v>
      </c>
      <c r="V469" s="223" t="str">
        <f>'01-Mapa de riesgo-UO'!AX470</f>
        <v>Comunicación permanente con los estudiantes a través los canales de contacto de Univirtual</v>
      </c>
      <c r="W469" s="180">
        <f>IF(U469="COMPARTIR",'01-Mapa de riesgo-UO'!BA470, IF(U469=0, 0,$I$6))</f>
        <v>0</v>
      </c>
      <c r="X469" s="221" t="s">
        <v>558</v>
      </c>
      <c r="Y469" s="221" t="s">
        <v>2505</v>
      </c>
      <c r="Z469" s="221" t="s">
        <v>561</v>
      </c>
      <c r="AA469" s="182" t="s">
        <v>2507</v>
      </c>
      <c r="AB469" s="324" t="s">
        <v>2143</v>
      </c>
    </row>
    <row r="470" spans="1:28" ht="91.5" hidden="1" customHeight="1" x14ac:dyDescent="0.2">
      <c r="A470" s="324"/>
      <c r="B470" s="332"/>
      <c r="C470" s="402"/>
      <c r="D470" s="332"/>
      <c r="E470" s="332"/>
      <c r="F470" s="332"/>
      <c r="G470" s="52" t="str">
        <f>'01-Mapa de riesgo-UO'!I471</f>
        <v>Falta de habilidades y competencias fundamentales para mantenerse en la modalidad.</v>
      </c>
      <c r="H470" s="332"/>
      <c r="I470" s="385"/>
      <c r="J470" s="332"/>
      <c r="K470" s="401"/>
      <c r="L470" s="399"/>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8" t="str">
        <f>'01-Mapa de riesgo-UO'!AL471</f>
        <v>Semanal</v>
      </c>
      <c r="Q470" s="218" t="str">
        <f>'01-Mapa de riesgo-UO'!AP471</f>
        <v>Detectivo</v>
      </c>
      <c r="R470" s="385"/>
      <c r="S470" s="399" t="s">
        <v>2496</v>
      </c>
      <c r="T470" s="399"/>
      <c r="U470" s="223" t="str">
        <f>'01-Mapa de riesgo-UO'!AW471</f>
        <v>REDUCIR</v>
      </c>
      <c r="V470" s="22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1" t="s">
        <v>558</v>
      </c>
      <c r="Y470" s="221" t="s">
        <v>2506</v>
      </c>
      <c r="Z470" s="221" t="s">
        <v>561</v>
      </c>
      <c r="AA470" s="182" t="s">
        <v>2508</v>
      </c>
      <c r="AB470" s="324"/>
    </row>
    <row r="471" spans="1:28" ht="91.5" hidden="1" customHeight="1" x14ac:dyDescent="0.2">
      <c r="A471" s="324"/>
      <c r="B471" s="332"/>
      <c r="C471" s="402"/>
      <c r="D471" s="332"/>
      <c r="E471" s="332"/>
      <c r="F471" s="332"/>
      <c r="G471" s="52" t="str">
        <f>'01-Mapa de riesgo-UO'!I472</f>
        <v>Falta de cultura en el uso del correo institucional.</v>
      </c>
      <c r="H471" s="332"/>
      <c r="I471" s="385"/>
      <c r="J471" s="332"/>
      <c r="K471" s="401"/>
      <c r="L471" s="399"/>
      <c r="M471" s="204">
        <f>IF('01-Mapa de riesgo-UO'!S472="No existen", "No existe control para el riesgo",'01-Mapa de riesgo-UO'!W472)</f>
        <v>0</v>
      </c>
      <c r="N471" s="204">
        <f>'01-Mapa de riesgo-UO'!AB472</f>
        <v>0</v>
      </c>
      <c r="O471" s="204">
        <f>'01-Mapa de riesgo-UO'!AG472</f>
        <v>0</v>
      </c>
      <c r="P471" s="218">
        <f>'01-Mapa de riesgo-UO'!AL472</f>
        <v>0</v>
      </c>
      <c r="Q471" s="218">
        <f>'01-Mapa de riesgo-UO'!AP472</f>
        <v>0</v>
      </c>
      <c r="R471" s="385"/>
      <c r="S471" s="399"/>
      <c r="T471" s="399"/>
      <c r="U471" s="223" t="str">
        <f>'01-Mapa de riesgo-UO'!AW472</f>
        <v>ASUMIR</v>
      </c>
      <c r="V471" s="223">
        <f>'01-Mapa de riesgo-UO'!AX472</f>
        <v>0</v>
      </c>
      <c r="W471" s="180">
        <f>IF(U471="COMPARTIR",'01-Mapa de riesgo-UO'!BA472, IF(U471=0, 0,$I$6))</f>
        <v>0</v>
      </c>
      <c r="X471" s="221"/>
      <c r="Y471" s="221"/>
      <c r="Z471" s="221"/>
      <c r="AA471" s="221"/>
      <c r="AB471" s="324"/>
    </row>
    <row r="472" spans="1:28" ht="91.5" hidden="1" customHeight="1" x14ac:dyDescent="0.2">
      <c r="A472" s="324">
        <v>155</v>
      </c>
      <c r="B472" s="332" t="str">
        <f>'01-Mapa de riesgo-UO'!D473</f>
        <v>CONTROL_SEGUIMIENTO</v>
      </c>
      <c r="C472" s="402" t="str">
        <f>+'01-Mapa de riesgo-UO'!F473</f>
        <v>NO</v>
      </c>
      <c r="D472" s="332" t="str">
        <f>'01-Mapa de riesgo-UO'!J473</f>
        <v>Cumplimiento</v>
      </c>
      <c r="E472" s="332" t="str">
        <f>'01-Mapa de riesgo-UO'!K473</f>
        <v>Incumplimiento de los tiempos establecidos en la Ley para dar respuesta oportuna de PQRS  interpuestas por la Ciudadanía a través de los diferentes canales establecidos por la universidad.</v>
      </c>
      <c r="F472" s="332"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32" t="str">
        <f>'01-Mapa de riesgo-UO'!M473</f>
        <v>Falta disciplinaria.
Insatisfacción por parte del   ciudadano
Sanción o hallazgo por parte de entes de control
Pérdida de imagen de la institución.</v>
      </c>
      <c r="I472" s="385" t="str">
        <f>'01-Mapa de riesgo-UO'!AT473</f>
        <v>LEVE</v>
      </c>
      <c r="J472" s="332" t="str">
        <f>'01-Mapa de riesgo-UO'!AU473</f>
        <v xml:space="preserve">(No. PQRS sin responder en los tiempos establecidos durante el año / total de PQRS  recibidas durante el año)*100  </v>
      </c>
      <c r="K472" s="424">
        <v>0</v>
      </c>
      <c r="L472" s="399"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8" t="str">
        <f>'01-Mapa de riesgo-UO'!AL473</f>
        <v>Diaria</v>
      </c>
      <c r="Q472" s="218" t="str">
        <f>'01-Mapa de riesgo-UO'!AP473</f>
        <v>Preventivo</v>
      </c>
      <c r="R472" s="385" t="str">
        <f>'01-Mapa de riesgo-UO'!AR473</f>
        <v>FUERTE</v>
      </c>
      <c r="S472" s="399" t="s">
        <v>2518</v>
      </c>
      <c r="T472" s="399"/>
      <c r="U472" s="223" t="str">
        <f>'01-Mapa de riesgo-UO'!AW473</f>
        <v>ASUMIR</v>
      </c>
      <c r="V472" s="223">
        <f>'01-Mapa de riesgo-UO'!AX473</f>
        <v>0</v>
      </c>
      <c r="W472" s="180">
        <f>IF(U472="COMPARTIR",'01-Mapa de riesgo-UO'!BA473, IF(U472=0, 0,$I$6))</f>
        <v>0</v>
      </c>
      <c r="X472" s="221"/>
      <c r="Y472" s="221"/>
      <c r="Z472" s="221"/>
      <c r="AA472" s="221"/>
      <c r="AB472" s="324" t="s">
        <v>2144</v>
      </c>
    </row>
    <row r="473" spans="1:28" ht="91.5" hidden="1" customHeight="1" x14ac:dyDescent="0.2">
      <c r="A473" s="324"/>
      <c r="B473" s="332"/>
      <c r="C473" s="402"/>
      <c r="D473" s="332"/>
      <c r="E473" s="332"/>
      <c r="F473" s="332"/>
      <c r="G473" s="52" t="str">
        <f>'01-Mapa de riesgo-UO'!I474</f>
        <v xml:space="preserve">Limitaciones en los accesos a los medios tecnológicos para dar respuesta oportuna. </v>
      </c>
      <c r="H473" s="332"/>
      <c r="I473" s="385"/>
      <c r="J473" s="332"/>
      <c r="K473" s="401"/>
      <c r="L473" s="399"/>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8" t="str">
        <f>'01-Mapa de riesgo-UO'!AL474</f>
        <v>Bimestral</v>
      </c>
      <c r="Q473" s="218" t="str">
        <f>'01-Mapa de riesgo-UO'!AP474</f>
        <v>Preventivo</v>
      </c>
      <c r="R473" s="385"/>
      <c r="S473" s="399" t="s">
        <v>2519</v>
      </c>
      <c r="T473" s="399"/>
      <c r="U473" s="223" t="str">
        <f>'01-Mapa de riesgo-UO'!AW474</f>
        <v>ASUMIR</v>
      </c>
      <c r="V473" s="223">
        <f>'01-Mapa de riesgo-UO'!AX474</f>
        <v>0</v>
      </c>
      <c r="W473" s="180">
        <f>IF(U473="COMPARTIR",'01-Mapa de riesgo-UO'!BA474, IF(U473=0, 0,$I$6))</f>
        <v>0</v>
      </c>
      <c r="X473" s="221"/>
      <c r="Y473" s="221"/>
      <c r="Z473" s="221"/>
      <c r="AA473" s="221"/>
      <c r="AB473" s="324"/>
    </row>
    <row r="474" spans="1:28" ht="91.5" hidden="1" customHeight="1" x14ac:dyDescent="0.2">
      <c r="A474" s="324"/>
      <c r="B474" s="332"/>
      <c r="C474" s="402"/>
      <c r="D474" s="332"/>
      <c r="E474" s="332"/>
      <c r="F474" s="332"/>
      <c r="G474" s="52">
        <f>'01-Mapa de riesgo-UO'!I475</f>
        <v>0</v>
      </c>
      <c r="H474" s="332"/>
      <c r="I474" s="385"/>
      <c r="J474" s="332"/>
      <c r="K474" s="401"/>
      <c r="L474" s="399"/>
      <c r="M474" s="204">
        <f>IF('01-Mapa de riesgo-UO'!S475="No existen", "No existe control para el riesgo",'01-Mapa de riesgo-UO'!W475)</f>
        <v>0</v>
      </c>
      <c r="N474" s="204">
        <f>'01-Mapa de riesgo-UO'!AB475</f>
        <v>0</v>
      </c>
      <c r="O474" s="204">
        <f>'01-Mapa de riesgo-UO'!AG475</f>
        <v>0</v>
      </c>
      <c r="P474" s="218">
        <f>'01-Mapa de riesgo-UO'!AL475</f>
        <v>0</v>
      </c>
      <c r="Q474" s="218">
        <f>'01-Mapa de riesgo-UO'!AP475</f>
        <v>0</v>
      </c>
      <c r="R474" s="385"/>
      <c r="S474" s="399"/>
      <c r="T474" s="399"/>
      <c r="U474" s="223" t="str">
        <f>'01-Mapa de riesgo-UO'!AW475</f>
        <v>ASUMIR</v>
      </c>
      <c r="V474" s="223">
        <f>'01-Mapa de riesgo-UO'!AX475</f>
        <v>0</v>
      </c>
      <c r="W474" s="180">
        <f>IF(U474="COMPARTIR",'01-Mapa de riesgo-UO'!BA475, IF(U474=0, 0,$I$6))</f>
        <v>0</v>
      </c>
      <c r="X474" s="221"/>
      <c r="Y474" s="221"/>
      <c r="Z474" s="221"/>
      <c r="AA474" s="221"/>
      <c r="AB474" s="324"/>
    </row>
    <row r="475" spans="1:28" ht="91.5" hidden="1" customHeight="1" x14ac:dyDescent="0.2">
      <c r="A475" s="324">
        <v>156</v>
      </c>
      <c r="B475" s="332" t="str">
        <f>'01-Mapa de riesgo-UO'!D476</f>
        <v>DIRECCIONAMIENTO_INSTITUCIONAL</v>
      </c>
      <c r="C475" s="402" t="str">
        <f>+'01-Mapa de riesgo-UO'!F476</f>
        <v>NO</v>
      </c>
      <c r="D475" s="332" t="str">
        <f>'01-Mapa de riesgo-UO'!J476</f>
        <v>Financiero</v>
      </c>
      <c r="E475" s="332" t="str">
        <f>'01-Mapa de riesgo-UO'!K476</f>
        <v>Ajustes en el presupuesto Institucional no previstos o aplazamientos de gastos priorizados para la vigencia.</v>
      </c>
      <c r="F475" s="332"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32"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332" t="str">
        <f>'01-Mapa de riesgo-UO'!AU476</f>
        <v>(Gastos adicionales no contemplados en la vigencia / Total presupuesto Institucional de la vigencia) * 100</v>
      </c>
      <c r="K475" s="403">
        <v>8.0999999999999996E-3</v>
      </c>
      <c r="L475" s="399"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8" t="str">
        <f>'01-Mapa de riesgo-UO'!AL476</f>
        <v>Anual</v>
      </c>
      <c r="Q475" s="218" t="str">
        <f>'01-Mapa de riesgo-UO'!AP476</f>
        <v>Preventivo</v>
      </c>
      <c r="R475" s="385" t="str">
        <f>'01-Mapa de riesgo-UO'!AR476</f>
        <v>ACEPTABLE</v>
      </c>
      <c r="S475" s="399" t="s">
        <v>2520</v>
      </c>
      <c r="T475" s="399"/>
      <c r="U475" s="223" t="str">
        <f>'01-Mapa de riesgo-UO'!AW476</f>
        <v>REDUCIR</v>
      </c>
      <c r="V475" s="223" t="str">
        <f>'01-Mapa de riesgo-UO'!AX476</f>
        <v>Generar espacios de socialización y retroalimentación de las necesidades del presupuesto en las facultades y dependencias administrativas.</v>
      </c>
      <c r="W475" s="180">
        <f>IF(U475="COMPARTIR",'01-Mapa de riesgo-UO'!BA476, IF(U475=0, 0,$I$6))</f>
        <v>0</v>
      </c>
      <c r="X475" s="221" t="s">
        <v>271</v>
      </c>
      <c r="Y475" s="221" t="s">
        <v>2531</v>
      </c>
      <c r="Z475" s="221" t="s">
        <v>559</v>
      </c>
      <c r="AA475" s="221"/>
      <c r="AB475" s="324" t="s">
        <v>2143</v>
      </c>
    </row>
    <row r="476" spans="1:28" ht="91.5" hidden="1" customHeight="1" x14ac:dyDescent="0.2">
      <c r="A476" s="324"/>
      <c r="B476" s="332"/>
      <c r="C476" s="402"/>
      <c r="D476" s="332"/>
      <c r="E476" s="332"/>
      <c r="F476" s="332"/>
      <c r="G476" s="52" t="str">
        <f>'01-Mapa de riesgo-UO'!I477</f>
        <v>Omisión de información en la planeación e identificación de necesidades presupuestales desde las dependencias académicas y administrativas</v>
      </c>
      <c r="H476" s="332"/>
      <c r="I476" s="385"/>
      <c r="J476" s="332"/>
      <c r="K476" s="401"/>
      <c r="L476" s="399"/>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8" t="str">
        <f>'01-Mapa de riesgo-UO'!AL477</f>
        <v>Anual</v>
      </c>
      <c r="Q476" s="218" t="str">
        <f>'01-Mapa de riesgo-UO'!AP477</f>
        <v>Preventivo</v>
      </c>
      <c r="R476" s="385"/>
      <c r="S476" s="399" t="s">
        <v>2521</v>
      </c>
      <c r="T476" s="399"/>
      <c r="U476" s="223" t="str">
        <f>'01-Mapa de riesgo-UO'!AW477</f>
        <v>REDUCIR</v>
      </c>
      <c r="V476" s="22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1" t="s">
        <v>271</v>
      </c>
      <c r="Y476" s="221" t="s">
        <v>2532</v>
      </c>
      <c r="Z476" s="221" t="s">
        <v>559</v>
      </c>
      <c r="AA476" s="221"/>
      <c r="AB476" s="324"/>
    </row>
    <row r="477" spans="1:28" ht="91.5" hidden="1" customHeight="1" x14ac:dyDescent="0.2">
      <c r="A477" s="324"/>
      <c r="B477" s="332"/>
      <c r="C477" s="402"/>
      <c r="D477" s="332"/>
      <c r="E477" s="332"/>
      <c r="F477" s="332"/>
      <c r="G477" s="52" t="str">
        <f>'01-Mapa de riesgo-UO'!I478</f>
        <v>Aprobación por parte de los órganos colegiados, de propuestas  que no contaron con el análisis financiero respectivo de manera previa.</v>
      </c>
      <c r="H477" s="332"/>
      <c r="I477" s="385"/>
      <c r="J477" s="332"/>
      <c r="K477" s="401"/>
      <c r="L477" s="399"/>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8" t="str">
        <f>'01-Mapa de riesgo-UO'!AL478</f>
        <v>Mensual</v>
      </c>
      <c r="Q477" s="218" t="str">
        <f>'01-Mapa de riesgo-UO'!AP478</f>
        <v>Preventivo</v>
      </c>
      <c r="R477" s="385"/>
      <c r="S477" s="399" t="s">
        <v>2522</v>
      </c>
      <c r="T477" s="399"/>
      <c r="U477" s="223" t="str">
        <f>'01-Mapa de riesgo-UO'!AW478</f>
        <v>REDUCIR</v>
      </c>
      <c r="V477" s="223" t="str">
        <f>'01-Mapa de riesgo-UO'!AX478</f>
        <v>Acordar con la Secretaria General, el no tramitar algún acuerdo con impacto financiero, sin que previamente se haya emitido el concepto correspondiente.</v>
      </c>
      <c r="W477" s="180">
        <f>IF(U477="COMPARTIR",'01-Mapa de riesgo-UO'!BA478, IF(U477=0, 0,$I$6))</f>
        <v>0</v>
      </c>
      <c r="X477" s="221" t="s">
        <v>271</v>
      </c>
      <c r="Y477" s="221" t="s">
        <v>2533</v>
      </c>
      <c r="Z477" s="221" t="s">
        <v>559</v>
      </c>
      <c r="AA477" s="221"/>
      <c r="AB477" s="324"/>
    </row>
    <row r="478" spans="1:28" ht="91.5" customHeight="1" x14ac:dyDescent="0.2">
      <c r="A478" s="324">
        <v>157</v>
      </c>
      <c r="B478" s="332" t="str">
        <f>'01-Mapa de riesgo-UO'!D479</f>
        <v>EXTENSIÓN_PROYECCIÓN_SOCIAL</v>
      </c>
      <c r="C478" s="402" t="str">
        <f>+'01-Mapa de riesgo-UO'!F479</f>
        <v>SI</v>
      </c>
      <c r="D478" s="332" t="str">
        <f>'01-Mapa de riesgo-UO'!J479</f>
        <v>Operacional</v>
      </c>
      <c r="E478" s="332" t="str">
        <f>'01-Mapa de riesgo-UO'!K479</f>
        <v>Probabilidad de que se presenten contratos o convenios entre la universidad y entes externos que no cumplan con los lineamientos institucionales y no cuentan con respaldo financiero.</v>
      </c>
      <c r="F478" s="332"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32"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332" t="str">
        <f>'01-Mapa de riesgo-UO'!AU479</f>
        <v>(No. de convenios y contratatos  revisados por la VAF / Total convenios y contratos suscritos en la univesidad ) * 100</v>
      </c>
      <c r="K478" s="424">
        <v>1</v>
      </c>
      <c r="L478" s="399"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8" t="str">
        <f>'01-Mapa de riesgo-UO'!AL479</f>
        <v>Diaria</v>
      </c>
      <c r="Q478" s="218" t="str">
        <f>'01-Mapa de riesgo-UO'!AP479</f>
        <v>Detectivo</v>
      </c>
      <c r="R478" s="385" t="str">
        <f>'01-Mapa de riesgo-UO'!AR479</f>
        <v>ACEPTABLE</v>
      </c>
      <c r="S478" s="399" t="s">
        <v>2523</v>
      </c>
      <c r="T478" s="399"/>
      <c r="U478" s="223" t="str">
        <f>'01-Mapa de riesgo-UO'!AW479</f>
        <v>ASUMIR</v>
      </c>
      <c r="V478" s="223">
        <f>'01-Mapa de riesgo-UO'!AX479</f>
        <v>0</v>
      </c>
      <c r="W478" s="180">
        <f>IF(U478="COMPARTIR",'01-Mapa de riesgo-UO'!BA479, IF(U478=0, 0,$I$6))</f>
        <v>0</v>
      </c>
      <c r="X478" s="221"/>
      <c r="Y478" s="221"/>
      <c r="Z478" s="221"/>
      <c r="AA478" s="221"/>
      <c r="AB478" s="324" t="s">
        <v>2144</v>
      </c>
    </row>
    <row r="479" spans="1:28" ht="91.5" hidden="1" customHeight="1" x14ac:dyDescent="0.2">
      <c r="A479" s="324"/>
      <c r="B479" s="332"/>
      <c r="C479" s="402"/>
      <c r="D479" s="332"/>
      <c r="E479" s="332"/>
      <c r="F479" s="332"/>
      <c r="G479" s="52" t="str">
        <f>'01-Mapa de riesgo-UO'!I480</f>
        <v>Entrega inoportuna de la información por parte del proponente.</v>
      </c>
      <c r="H479" s="332"/>
      <c r="I479" s="385"/>
      <c r="J479" s="332"/>
      <c r="K479" s="401"/>
      <c r="L479" s="399"/>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8" t="str">
        <f>'01-Mapa de riesgo-UO'!AL480</f>
        <v>Semanal</v>
      </c>
      <c r="Q479" s="218" t="str">
        <f>'01-Mapa de riesgo-UO'!AP480</f>
        <v>Preventivo</v>
      </c>
      <c r="R479" s="385"/>
      <c r="S479" s="399" t="s">
        <v>2524</v>
      </c>
      <c r="T479" s="399"/>
      <c r="U479" s="223" t="str">
        <f>'01-Mapa de riesgo-UO'!AW480</f>
        <v>ASUMIR</v>
      </c>
      <c r="V479" s="223">
        <f>'01-Mapa de riesgo-UO'!AX480</f>
        <v>0</v>
      </c>
      <c r="W479" s="180">
        <f>IF(U479="COMPARTIR",'01-Mapa de riesgo-UO'!BA480, IF(U479=0, 0,$I$6))</f>
        <v>0</v>
      </c>
      <c r="X479" s="221"/>
      <c r="Y479" s="221"/>
      <c r="Z479" s="221"/>
      <c r="AA479" s="221"/>
      <c r="AB479" s="324"/>
    </row>
    <row r="480" spans="1:28" ht="91.5" hidden="1" customHeight="1" x14ac:dyDescent="0.2">
      <c r="A480" s="324"/>
      <c r="B480" s="332"/>
      <c r="C480" s="402"/>
      <c r="D480" s="332"/>
      <c r="E480" s="332"/>
      <c r="F480" s="332"/>
      <c r="G480" s="52" t="str">
        <f>'01-Mapa de riesgo-UO'!I481</f>
        <v>Presiones de agentes externos para el cumplimiento de tiempos para la presentación de propuestas.</v>
      </c>
      <c r="H480" s="332"/>
      <c r="I480" s="385"/>
      <c r="J480" s="332"/>
      <c r="K480" s="401"/>
      <c r="L480" s="399"/>
      <c r="M480" s="204">
        <f>IF('01-Mapa de riesgo-UO'!S481="No existen", "No existe control para el riesgo",'01-Mapa de riesgo-UO'!W481)</f>
        <v>0</v>
      </c>
      <c r="N480" s="204">
        <f>'01-Mapa de riesgo-UO'!AB481</f>
        <v>0</v>
      </c>
      <c r="O480" s="204">
        <f>'01-Mapa de riesgo-UO'!AG481</f>
        <v>0</v>
      </c>
      <c r="P480" s="218">
        <f>'01-Mapa de riesgo-UO'!AL481</f>
        <v>0</v>
      </c>
      <c r="Q480" s="218">
        <f>'01-Mapa de riesgo-UO'!AP481</f>
        <v>0</v>
      </c>
      <c r="R480" s="385"/>
      <c r="S480" s="399"/>
      <c r="T480" s="399"/>
      <c r="U480" s="223" t="str">
        <f>'01-Mapa de riesgo-UO'!AW481</f>
        <v>ASUMIR</v>
      </c>
      <c r="V480" s="223">
        <f>'01-Mapa de riesgo-UO'!AX481</f>
        <v>0</v>
      </c>
      <c r="W480" s="180">
        <f>IF(U480="COMPARTIR",'01-Mapa de riesgo-UO'!BA481, IF(U480=0, 0,$I$6))</f>
        <v>0</v>
      </c>
      <c r="X480" s="221"/>
      <c r="Y480" s="221"/>
      <c r="Z480" s="221"/>
      <c r="AA480" s="221"/>
      <c r="AB480" s="324"/>
    </row>
    <row r="481" spans="1:28" ht="91.5" hidden="1" customHeight="1" x14ac:dyDescent="0.2">
      <c r="A481" s="324">
        <v>158</v>
      </c>
      <c r="B481" s="332" t="str">
        <f>'01-Mapa de riesgo-UO'!D482</f>
        <v>ASEGURAMIENTO_DE_LA_CALIDAD_INSTITUCIONAL</v>
      </c>
      <c r="C481" s="402" t="str">
        <f>+'01-Mapa de riesgo-UO'!F482</f>
        <v>SI</v>
      </c>
      <c r="D481" s="332" t="str">
        <f>'01-Mapa de riesgo-UO'!J482</f>
        <v>Corrupción</v>
      </c>
      <c r="E481" s="332"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32" t="str">
        <f>'01-Mapa de riesgo-UO'!L482</f>
        <v>Permitir el uso de información sensible para la institución como contraseñas, instructivos, procedimientos o bases de datos a personas no autorizadas</v>
      </c>
      <c r="G481" s="52" t="str">
        <f>'01-Mapa de riesgo-UO'!I482</f>
        <v>Falta de ética profesional.</v>
      </c>
      <c r="H481" s="332"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332" t="str">
        <f>'01-Mapa de riesgo-UO'!AU482</f>
        <v># de veces que se detecte y se denuncie</v>
      </c>
      <c r="K481" s="401">
        <v>0</v>
      </c>
      <c r="L481" s="399"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8" t="str">
        <f>'01-Mapa de riesgo-UO'!AL482</f>
        <v>Anual</v>
      </c>
      <c r="Q481" s="218" t="str">
        <f>'01-Mapa de riesgo-UO'!AP482</f>
        <v>Preventivo</v>
      </c>
      <c r="R481" s="385" t="str">
        <f>'01-Mapa de riesgo-UO'!AR482</f>
        <v>ACEPTABLE</v>
      </c>
      <c r="S481" s="399" t="s">
        <v>2525</v>
      </c>
      <c r="T481" s="399"/>
      <c r="U481" s="223" t="str">
        <f>'01-Mapa de riesgo-UO'!AW482</f>
        <v>ASUMIR</v>
      </c>
      <c r="V481" s="223">
        <f>'01-Mapa de riesgo-UO'!AX482</f>
        <v>0</v>
      </c>
      <c r="W481" s="180">
        <f>IF(U481="COMPARTIR",'01-Mapa de riesgo-UO'!BA482, IF(U481=0, 0,$I$6))</f>
        <v>0</v>
      </c>
      <c r="X481" s="221"/>
      <c r="Y481" s="221"/>
      <c r="Z481" s="221"/>
      <c r="AA481" s="221"/>
      <c r="AB481" s="324" t="s">
        <v>2144</v>
      </c>
    </row>
    <row r="482" spans="1:28" ht="91.5" hidden="1" customHeight="1" x14ac:dyDescent="0.2">
      <c r="A482" s="324"/>
      <c r="B482" s="332"/>
      <c r="C482" s="402"/>
      <c r="D482" s="332"/>
      <c r="E482" s="332"/>
      <c r="F482" s="332"/>
      <c r="G482" s="52">
        <f>'01-Mapa de riesgo-UO'!I483</f>
        <v>0</v>
      </c>
      <c r="H482" s="332"/>
      <c r="I482" s="385"/>
      <c r="J482" s="332"/>
      <c r="K482" s="401"/>
      <c r="L482" s="399"/>
      <c r="M482" s="204">
        <f>IF('01-Mapa de riesgo-UO'!S483="No existen", "No existe control para el riesgo",'01-Mapa de riesgo-UO'!W483)</f>
        <v>0</v>
      </c>
      <c r="N482" s="204">
        <f>'01-Mapa de riesgo-UO'!AB483</f>
        <v>0</v>
      </c>
      <c r="O482" s="204">
        <f>'01-Mapa de riesgo-UO'!AG483</f>
        <v>0</v>
      </c>
      <c r="P482" s="218">
        <f>'01-Mapa de riesgo-UO'!AL483</f>
        <v>0</v>
      </c>
      <c r="Q482" s="218">
        <f>'01-Mapa de riesgo-UO'!AP483</f>
        <v>0</v>
      </c>
      <c r="R482" s="385"/>
      <c r="S482" s="399"/>
      <c r="T482" s="399"/>
      <c r="U482" s="223" t="str">
        <f>'01-Mapa de riesgo-UO'!AW483</f>
        <v>ASUMIR</v>
      </c>
      <c r="V482" s="223">
        <f>'01-Mapa de riesgo-UO'!AX483</f>
        <v>0</v>
      </c>
      <c r="W482" s="180">
        <f>IF(U482="COMPARTIR",'01-Mapa de riesgo-UO'!BA483, IF(U482=0, 0,$I$6))</f>
        <v>0</v>
      </c>
      <c r="X482" s="221"/>
      <c r="Y482" s="221"/>
      <c r="Z482" s="221"/>
      <c r="AA482" s="221"/>
      <c r="AB482" s="324"/>
    </row>
    <row r="483" spans="1:28" ht="91.5" hidden="1" customHeight="1" x14ac:dyDescent="0.2">
      <c r="A483" s="324"/>
      <c r="B483" s="332"/>
      <c r="C483" s="402"/>
      <c r="D483" s="332"/>
      <c r="E483" s="332"/>
      <c r="F483" s="332"/>
      <c r="G483" s="52">
        <f>'01-Mapa de riesgo-UO'!I484</f>
        <v>0</v>
      </c>
      <c r="H483" s="332"/>
      <c r="I483" s="385"/>
      <c r="J483" s="332"/>
      <c r="K483" s="401"/>
      <c r="L483" s="399"/>
      <c r="M483" s="204">
        <f>IF('01-Mapa de riesgo-UO'!S484="No existen", "No existe control para el riesgo",'01-Mapa de riesgo-UO'!W484)</f>
        <v>0</v>
      </c>
      <c r="N483" s="204">
        <f>'01-Mapa de riesgo-UO'!AB484</f>
        <v>0</v>
      </c>
      <c r="O483" s="204">
        <f>'01-Mapa de riesgo-UO'!AG484</f>
        <v>0</v>
      </c>
      <c r="P483" s="218">
        <f>'01-Mapa de riesgo-UO'!AL484</f>
        <v>0</v>
      </c>
      <c r="Q483" s="218">
        <f>'01-Mapa de riesgo-UO'!AP484</f>
        <v>0</v>
      </c>
      <c r="R483" s="385"/>
      <c r="S483" s="399"/>
      <c r="T483" s="399"/>
      <c r="U483" s="223" t="str">
        <f>'01-Mapa de riesgo-UO'!AW484</f>
        <v>ASUMIR</v>
      </c>
      <c r="V483" s="223">
        <f>'01-Mapa de riesgo-UO'!AX484</f>
        <v>0</v>
      </c>
      <c r="W483" s="180">
        <f>IF(U483="COMPARTIR",'01-Mapa de riesgo-UO'!BA484, IF(U483=0, 0,$I$6))</f>
        <v>0</v>
      </c>
      <c r="X483" s="221"/>
      <c r="Y483" s="221"/>
      <c r="Z483" s="221"/>
      <c r="AA483" s="221"/>
      <c r="AB483" s="324"/>
    </row>
    <row r="484" spans="1:28" ht="91.5" hidden="1" customHeight="1" x14ac:dyDescent="0.2">
      <c r="A484" s="324">
        <v>159</v>
      </c>
      <c r="B484" s="332" t="str">
        <f>'01-Mapa de riesgo-UO'!D485</f>
        <v>ASEGURAMIENTO_DE_LA_CALIDAD_INSTITUCIONAL</v>
      </c>
      <c r="C484" s="402" t="str">
        <f>+'01-Mapa de riesgo-UO'!F485</f>
        <v>NO</v>
      </c>
      <c r="D484" s="332" t="str">
        <f>'01-Mapa de riesgo-UO'!J485</f>
        <v>Información</v>
      </c>
      <c r="E484" s="332" t="str">
        <f>'01-Mapa de riesgo-UO'!K485</f>
        <v>Pérdida de la información Institucional, que reposa en el Sistema Integral de Gestión</v>
      </c>
      <c r="F484" s="332" t="str">
        <f>'01-Mapa de riesgo-UO'!L485</f>
        <v>Modificación y  eliminación parcial  de la documentación del Sistema Integral de Gestión de la Universidad</v>
      </c>
      <c r="G484" s="52" t="str">
        <f>'01-Mapa de riesgo-UO'!I485</f>
        <v>Fallas en el software  y  no realización del backup.</v>
      </c>
      <c r="H484" s="332" t="str">
        <f>'01-Mapa de riesgo-UO'!M485</f>
        <v>Pérdida del conocimiento institucional</v>
      </c>
      <c r="I484" s="385" t="str">
        <f>'01-Mapa de riesgo-UO'!AT485</f>
        <v>LEVE</v>
      </c>
      <c r="J484" s="332" t="str">
        <f>'01-Mapa de riesgo-UO'!AU485</f>
        <v># de pérdidas parciales de la información</v>
      </c>
      <c r="K484" s="401">
        <v>0</v>
      </c>
      <c r="L484" s="399"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8" t="str">
        <f>'01-Mapa de riesgo-UO'!AL485</f>
        <v>Trimestral</v>
      </c>
      <c r="Q484" s="218" t="str">
        <f>'01-Mapa de riesgo-UO'!AP485</f>
        <v>Preventivo</v>
      </c>
      <c r="R484" s="385" t="str">
        <f>'01-Mapa de riesgo-UO'!AR485</f>
        <v>FUERTE</v>
      </c>
      <c r="S484" s="399" t="s">
        <v>2526</v>
      </c>
      <c r="T484" s="399"/>
      <c r="U484" s="223" t="str">
        <f>'01-Mapa de riesgo-UO'!AW485</f>
        <v>ASUMIR</v>
      </c>
      <c r="V484" s="223">
        <f>'01-Mapa de riesgo-UO'!AX485</f>
        <v>0</v>
      </c>
      <c r="W484" s="180">
        <f>IF(U484="COMPARTIR",'01-Mapa de riesgo-UO'!BA485, IF(U484=0, 0,$I$6))</f>
        <v>0</v>
      </c>
      <c r="X484" s="221"/>
      <c r="Y484" s="221"/>
      <c r="Z484" s="221"/>
      <c r="AA484" s="221"/>
      <c r="AB484" s="324" t="s">
        <v>2144</v>
      </c>
    </row>
    <row r="485" spans="1:28" ht="91.5" hidden="1" customHeight="1" x14ac:dyDescent="0.2">
      <c r="A485" s="324"/>
      <c r="B485" s="332"/>
      <c r="C485" s="402"/>
      <c r="D485" s="332"/>
      <c r="E485" s="332"/>
      <c r="F485" s="332"/>
      <c r="G485" s="52" t="str">
        <f>'01-Mapa de riesgo-UO'!I486</f>
        <v>Hackers que modifiquen o borren documentación.
Pérdida de la informacion por trabajo virtual debido a la pandemia.</v>
      </c>
      <c r="H485" s="332"/>
      <c r="I485" s="385"/>
      <c r="J485" s="332"/>
      <c r="K485" s="401"/>
      <c r="L485" s="399"/>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8" t="str">
        <f>'01-Mapa de riesgo-UO'!AL486</f>
        <v>Diaria</v>
      </c>
      <c r="Q485" s="218" t="str">
        <f>'01-Mapa de riesgo-UO'!AP486</f>
        <v>Preventivo</v>
      </c>
      <c r="R485" s="385"/>
      <c r="S485" s="399" t="s">
        <v>2527</v>
      </c>
      <c r="T485" s="399"/>
      <c r="U485" s="223" t="str">
        <f>'01-Mapa de riesgo-UO'!AW486</f>
        <v>ASUMIR</v>
      </c>
      <c r="V485" s="223">
        <f>'01-Mapa de riesgo-UO'!AX486</f>
        <v>0</v>
      </c>
      <c r="W485" s="180">
        <f>IF(U485="COMPARTIR",'01-Mapa de riesgo-UO'!BA486, IF(U485=0, 0,$I$6))</f>
        <v>0</v>
      </c>
      <c r="X485" s="221"/>
      <c r="Y485" s="221"/>
      <c r="Z485" s="221"/>
      <c r="AA485" s="221"/>
      <c r="AB485" s="324"/>
    </row>
    <row r="486" spans="1:28" ht="91.5" hidden="1" customHeight="1" x14ac:dyDescent="0.2">
      <c r="A486" s="324"/>
      <c r="B486" s="332"/>
      <c r="C486" s="402"/>
      <c r="D486" s="332"/>
      <c r="E486" s="332"/>
      <c r="F486" s="332"/>
      <c r="G486" s="52" t="str">
        <f>'01-Mapa de riesgo-UO'!I487</f>
        <v>Daño de los equipos y documentación por riesgos biológicos.</v>
      </c>
      <c r="H486" s="332"/>
      <c r="I486" s="385"/>
      <c r="J486" s="332"/>
      <c r="K486" s="401"/>
      <c r="L486" s="399"/>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8" t="str">
        <f>'01-Mapa de riesgo-UO'!AL487</f>
        <v>Diaria</v>
      </c>
      <c r="Q486" s="218" t="str">
        <f>'01-Mapa de riesgo-UO'!AP487</f>
        <v>Preventivo</v>
      </c>
      <c r="R486" s="385"/>
      <c r="S486" s="399" t="s">
        <v>2527</v>
      </c>
      <c r="T486" s="399"/>
      <c r="U486" s="223" t="str">
        <f>'01-Mapa de riesgo-UO'!AW487</f>
        <v>ASUMIR</v>
      </c>
      <c r="V486" s="223">
        <f>'01-Mapa de riesgo-UO'!AX487</f>
        <v>0</v>
      </c>
      <c r="W486" s="180">
        <f>IF(U486="COMPARTIR",'01-Mapa de riesgo-UO'!BA487, IF(U486=0, 0,$I$6))</f>
        <v>0</v>
      </c>
      <c r="X486" s="221"/>
      <c r="Y486" s="221"/>
      <c r="Z486" s="221"/>
      <c r="AA486" s="221"/>
      <c r="AB486" s="324"/>
    </row>
    <row r="487" spans="1:28" ht="91.5" customHeight="1" x14ac:dyDescent="0.2">
      <c r="A487" s="324">
        <v>160</v>
      </c>
      <c r="B487" s="332" t="str">
        <f>'01-Mapa de riesgo-UO'!D488</f>
        <v>EXTENSIÓN_PROYECCIÓN_SOCIAL</v>
      </c>
      <c r="C487" s="402" t="str">
        <f>+'01-Mapa de riesgo-UO'!F488</f>
        <v>NO</v>
      </c>
      <c r="D487" s="332" t="str">
        <f>'01-Mapa de riesgo-UO'!J488</f>
        <v>ambiental</v>
      </c>
      <c r="E487" s="332" t="str">
        <f>'01-Mapa de riesgo-UO'!K488</f>
        <v>Afectación de las áreas boscosas de la Universidad por acciones antrópica o eventos naturales</v>
      </c>
      <c r="F487" s="332"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32"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332" t="str">
        <f>'01-Mapa de riesgo-UO'!AU488</f>
        <v>No. De eventos antrópicos o naturales que causaron afectación al área boscosa en la vigencia</v>
      </c>
      <c r="K487" s="401">
        <v>0</v>
      </c>
      <c r="L487" s="399"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8" t="str">
        <f>'01-Mapa de riesgo-UO'!AL488</f>
        <v>Mensual</v>
      </c>
      <c r="Q487" s="218" t="str">
        <f>'01-Mapa de riesgo-UO'!AP488</f>
        <v>Preventivo</v>
      </c>
      <c r="R487" s="385" t="str">
        <f>'01-Mapa de riesgo-UO'!AR488</f>
        <v>ACEPTABLE</v>
      </c>
      <c r="S487" s="399" t="s">
        <v>2528</v>
      </c>
      <c r="T487" s="399"/>
      <c r="U487" s="223" t="str">
        <f>'01-Mapa de riesgo-UO'!AW488</f>
        <v>ASUMIR</v>
      </c>
      <c r="V487" s="223">
        <f>'01-Mapa de riesgo-UO'!AX488</f>
        <v>0</v>
      </c>
      <c r="W487" s="180">
        <f>IF(U487="COMPARTIR",'01-Mapa de riesgo-UO'!BA488, IF(U487=0, 0,$I$6))</f>
        <v>0</v>
      </c>
      <c r="X487" s="221"/>
      <c r="Y487" s="221"/>
      <c r="Z487" s="221"/>
      <c r="AA487" s="221"/>
      <c r="AB487" s="324" t="s">
        <v>2144</v>
      </c>
    </row>
    <row r="488" spans="1:28" ht="91.5" hidden="1" customHeight="1" x14ac:dyDescent="0.2">
      <c r="A488" s="324"/>
      <c r="B488" s="332"/>
      <c r="C488" s="402"/>
      <c r="D488" s="332"/>
      <c r="E488" s="332"/>
      <c r="F488" s="332"/>
      <c r="G488" s="52" t="str">
        <f>'01-Mapa de riesgo-UO'!I489</f>
        <v>Falta de cultura ciudadana para el cuidado ambiental</v>
      </c>
      <c r="H488" s="332"/>
      <c r="I488" s="385"/>
      <c r="J488" s="332"/>
      <c r="K488" s="401"/>
      <c r="L488" s="399"/>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8" t="str">
        <f>'01-Mapa de riesgo-UO'!AL489</f>
        <v>Bimestral</v>
      </c>
      <c r="Q488" s="218" t="str">
        <f>'01-Mapa de riesgo-UO'!AP489</f>
        <v>Preventivo</v>
      </c>
      <c r="R488" s="385"/>
      <c r="S488" s="399" t="s">
        <v>2529</v>
      </c>
      <c r="T488" s="399"/>
      <c r="U488" s="223" t="str">
        <f>'01-Mapa de riesgo-UO'!AW489</f>
        <v>ASUMIR</v>
      </c>
      <c r="V488" s="223">
        <f>'01-Mapa de riesgo-UO'!AX489</f>
        <v>0</v>
      </c>
      <c r="W488" s="180">
        <f>IF(U488="COMPARTIR",'01-Mapa de riesgo-UO'!BA489, IF(U488=0, 0,$I$6))</f>
        <v>0</v>
      </c>
      <c r="X488" s="221"/>
      <c r="Y488" s="221"/>
      <c r="Z488" s="221"/>
      <c r="AA488" s="221"/>
      <c r="AB488" s="324"/>
    </row>
    <row r="489" spans="1:28" ht="91.5" hidden="1" customHeight="1" x14ac:dyDescent="0.2">
      <c r="A489" s="324"/>
      <c r="B489" s="332"/>
      <c r="C489" s="402"/>
      <c r="D489" s="332"/>
      <c r="E489" s="332"/>
      <c r="F489" s="332"/>
      <c r="G489" s="52" t="str">
        <f>'01-Mapa de riesgo-UO'!I490</f>
        <v>Vulnerabilidad a eventos naturales</v>
      </c>
      <c r="H489" s="332"/>
      <c r="I489" s="385"/>
      <c r="J489" s="332"/>
      <c r="K489" s="401"/>
      <c r="L489" s="399"/>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8" t="str">
        <f>'01-Mapa de riesgo-UO'!AL490</f>
        <v>No definida</v>
      </c>
      <c r="Q489" s="218" t="str">
        <f>'01-Mapa de riesgo-UO'!AP490</f>
        <v>Detectivo</v>
      </c>
      <c r="R489" s="385"/>
      <c r="S489" s="399" t="s">
        <v>2530</v>
      </c>
      <c r="T489" s="399"/>
      <c r="U489" s="223" t="str">
        <f>'01-Mapa de riesgo-UO'!AW490</f>
        <v>ASUMIR</v>
      </c>
      <c r="V489" s="223">
        <f>'01-Mapa de riesgo-UO'!AX490</f>
        <v>0</v>
      </c>
      <c r="W489" s="180">
        <f>IF(U489="COMPARTIR",'01-Mapa de riesgo-UO'!BA490, IF(U489=0, 0,$I$6))</f>
        <v>0</v>
      </c>
      <c r="X489" s="221"/>
      <c r="Y489" s="221"/>
      <c r="Z489" s="221"/>
      <c r="AA489" s="221"/>
      <c r="AB489" s="324"/>
    </row>
    <row r="490" spans="1:28" ht="91.5" hidden="1" customHeight="1" x14ac:dyDescent="0.2">
      <c r="A490" s="324">
        <v>161</v>
      </c>
      <c r="B490" s="332" t="str">
        <f>'01-Mapa de riesgo-UO'!D491</f>
        <v>BIENESTAR_INSTITUCIONAL</v>
      </c>
      <c r="C490" s="402" t="str">
        <f>+'01-Mapa de riesgo-UO'!F491</f>
        <v>SI</v>
      </c>
      <c r="D490" s="332" t="str">
        <f>'01-Mapa de riesgo-UO'!J491</f>
        <v>Cumplimiento</v>
      </c>
      <c r="E490" s="332" t="str">
        <f>'01-Mapa de riesgo-UO'!K491</f>
        <v>Inhabilitación del servicio de salud integral de la UTP por parte de los entes de control</v>
      </c>
      <c r="F490" s="332"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32" t="str">
        <f>'01-Mapa de riesgo-UO'!M491</f>
        <v>Cierre de los servicios de salud en la institución
Sanciones y multas a la Universidad
Procesos disciplinarios 
Afectación de imagen  Institucional</v>
      </c>
      <c r="I490" s="385" t="str">
        <f>'01-Mapa de riesgo-UO'!AT491</f>
        <v>GRAVE</v>
      </c>
      <c r="J490" s="332" t="str">
        <f>'01-Mapa de riesgo-UO'!AU491</f>
        <v>(No. de items de la autoevaluación que cumplen con los estandares de habilitación / Total de items de la autoevaluación de habilitación) * 100</v>
      </c>
      <c r="K490" s="401">
        <v>100</v>
      </c>
      <c r="L490" s="399"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8" t="str">
        <f>'01-Mapa de riesgo-UO'!AL491</f>
        <v>Trimestral</v>
      </c>
      <c r="Q490" s="218" t="str">
        <f>'01-Mapa de riesgo-UO'!AP491</f>
        <v>Preventivo</v>
      </c>
      <c r="R490" s="385" t="str">
        <f>'01-Mapa de riesgo-UO'!AR491</f>
        <v>ACEPTABLE</v>
      </c>
      <c r="S490" s="399" t="s">
        <v>2545</v>
      </c>
      <c r="T490" s="399"/>
      <c r="U490" s="223" t="str">
        <f>'01-Mapa de riesgo-UO'!AW491</f>
        <v>REDUCIR</v>
      </c>
      <c r="V490" s="22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1" t="s">
        <v>271</v>
      </c>
      <c r="Y490" s="221" t="s">
        <v>2551</v>
      </c>
      <c r="Z490" s="221" t="s">
        <v>2185</v>
      </c>
      <c r="AA490" s="221"/>
      <c r="AB490" s="324" t="s">
        <v>2143</v>
      </c>
    </row>
    <row r="491" spans="1:28" ht="91.5" hidden="1" customHeight="1" x14ac:dyDescent="0.2">
      <c r="A491" s="324"/>
      <c r="B491" s="332"/>
      <c r="C491" s="402"/>
      <c r="D491" s="332"/>
      <c r="E491" s="332"/>
      <c r="F491" s="332"/>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32"/>
      <c r="I491" s="385"/>
      <c r="J491" s="332"/>
      <c r="K491" s="401"/>
      <c r="L491" s="399"/>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8" t="str">
        <f>'01-Mapa de riesgo-UO'!AL492</f>
        <v>Anual</v>
      </c>
      <c r="Q491" s="218" t="str">
        <f>'01-Mapa de riesgo-UO'!AP492</f>
        <v>Preventivo</v>
      </c>
      <c r="R491" s="385"/>
      <c r="S491" s="399" t="s">
        <v>2546</v>
      </c>
      <c r="T491" s="399"/>
      <c r="U491" s="223" t="str">
        <f>'01-Mapa de riesgo-UO'!AW492</f>
        <v>COMPARTIR</v>
      </c>
      <c r="V491" s="22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1" t="s">
        <v>558</v>
      </c>
      <c r="Y491" s="221" t="s">
        <v>2552</v>
      </c>
      <c r="Z491" s="221" t="s">
        <v>561</v>
      </c>
      <c r="AA491" s="221"/>
      <c r="AB491" s="324"/>
    </row>
    <row r="492" spans="1:28" ht="91.5" hidden="1" customHeight="1" x14ac:dyDescent="0.2">
      <c r="A492" s="324"/>
      <c r="B492" s="332"/>
      <c r="C492" s="402"/>
      <c r="D492" s="332"/>
      <c r="E492" s="332"/>
      <c r="F492" s="332"/>
      <c r="G492" s="52" t="str">
        <f>'01-Mapa de riesgo-UO'!I493</f>
        <v>Construcción de CAT institucional para el acopio de residuos postconsumo institucionales</v>
      </c>
      <c r="H492" s="332"/>
      <c r="I492" s="385"/>
      <c r="J492" s="332"/>
      <c r="K492" s="401"/>
      <c r="L492" s="399"/>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8" t="str">
        <f>'01-Mapa de riesgo-UO'!AL493</f>
        <v>Mensual</v>
      </c>
      <c r="Q492" s="218" t="str">
        <f>'01-Mapa de riesgo-UO'!AP493</f>
        <v>Preventivo</v>
      </c>
      <c r="R492" s="385"/>
      <c r="S492" s="399" t="s">
        <v>2547</v>
      </c>
      <c r="T492" s="399"/>
      <c r="U492" s="223" t="str">
        <f>'01-Mapa de riesgo-UO'!AW493</f>
        <v>COMPARTIR</v>
      </c>
      <c r="V492" s="22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1" t="s">
        <v>271</v>
      </c>
      <c r="Y492" s="221" t="s">
        <v>2553</v>
      </c>
      <c r="Z492" s="221" t="s">
        <v>2185</v>
      </c>
      <c r="AA492" s="221"/>
      <c r="AB492" s="324"/>
    </row>
    <row r="493" spans="1:28" ht="91.5" hidden="1" customHeight="1" x14ac:dyDescent="0.2">
      <c r="A493" s="324">
        <v>162</v>
      </c>
      <c r="B493" s="332" t="str">
        <f>'01-Mapa de riesgo-UO'!D494</f>
        <v>BIENESTAR_INSTITUCIONAL</v>
      </c>
      <c r="C493" s="402" t="str">
        <f>+'01-Mapa de riesgo-UO'!F494</f>
        <v>NO</v>
      </c>
      <c r="D493" s="332" t="str">
        <f>'01-Mapa de riesgo-UO'!J494</f>
        <v>Operacional</v>
      </c>
      <c r="E493" s="332" t="str">
        <f>'01-Mapa de riesgo-UO'!K494</f>
        <v xml:space="preserve">Incumplimiento en la entrega de los apoyos economicos a los estudiantes </v>
      </c>
      <c r="F493" s="332"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32" t="str">
        <f>'01-Mapa de riesgo-UO'!M494</f>
        <v>Deserción estudiantil.
Aumento del tiempo requerido para el proceso formativo (resago)
Afectación en la imagen institucional.</v>
      </c>
      <c r="I493" s="385" t="str">
        <f>'01-Mapa de riesgo-UO'!AT494</f>
        <v>MODERADO</v>
      </c>
      <c r="J493" s="332" t="str">
        <f>'01-Mapa de riesgo-UO'!AU494</f>
        <v>Promedio del numeros de días pasados para entrega de cada uno de los apoyos socioeconómicos socioeconómicos ofertados a través del sistema de solicitudes</v>
      </c>
      <c r="K493" s="401">
        <v>95</v>
      </c>
      <c r="L493" s="399"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8" t="str">
        <f>'01-Mapa de riesgo-UO'!AL494</f>
        <v>Semestral</v>
      </c>
      <c r="Q493" s="218" t="str">
        <f>'01-Mapa de riesgo-UO'!AP494</f>
        <v>Preventivo</v>
      </c>
      <c r="R493" s="385" t="str">
        <f>'01-Mapa de riesgo-UO'!AR494</f>
        <v>ACEPTABLE</v>
      </c>
      <c r="S493" s="399" t="s">
        <v>2548</v>
      </c>
      <c r="T493" s="399"/>
      <c r="U493" s="223" t="str">
        <f>'01-Mapa de riesgo-UO'!AW494</f>
        <v>REDUCIR</v>
      </c>
      <c r="V493" s="223" t="str">
        <f>'01-Mapa de riesgo-UO'!AX494</f>
        <v>Realizar las rvisiones periodicas para el componente normativo y generar acciones que permitan atender contingencias y situaciones desde la institución</v>
      </c>
      <c r="W493" s="180">
        <f>IF(U493="COMPARTIR",'01-Mapa de riesgo-UO'!BA494, IF(U493=0, 0,$I$6))</f>
        <v>0</v>
      </c>
      <c r="X493" s="221" t="s">
        <v>558</v>
      </c>
      <c r="Y493" s="221" t="s">
        <v>2554</v>
      </c>
      <c r="Z493" s="221" t="s">
        <v>561</v>
      </c>
      <c r="AA493" s="221" t="s">
        <v>2557</v>
      </c>
      <c r="AB493" s="324" t="s">
        <v>2143</v>
      </c>
    </row>
    <row r="494" spans="1:28" ht="91.5" hidden="1" customHeight="1" x14ac:dyDescent="0.2">
      <c r="A494" s="324"/>
      <c r="B494" s="332"/>
      <c r="C494" s="402"/>
      <c r="D494" s="332"/>
      <c r="E494" s="332"/>
      <c r="F494" s="332"/>
      <c r="G494" s="52" t="str">
        <f>'01-Mapa de riesgo-UO'!I495</f>
        <v>Demoras en los trámites internos requeridos para la asignación de recursos y contratacion de los servicios a inicios de la vigencia presupuestal</v>
      </c>
      <c r="H494" s="332"/>
      <c r="I494" s="385"/>
      <c r="J494" s="332"/>
      <c r="K494" s="401"/>
      <c r="L494" s="399"/>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8" t="str">
        <f>'01-Mapa de riesgo-UO'!AL495</f>
        <v>Semestral</v>
      </c>
      <c r="Q494" s="218" t="str">
        <f>'01-Mapa de riesgo-UO'!AP495</f>
        <v>Preventivo</v>
      </c>
      <c r="R494" s="385"/>
      <c r="S494" s="399" t="s">
        <v>2549</v>
      </c>
      <c r="T494" s="399"/>
      <c r="U494" s="223" t="str">
        <f>'01-Mapa de riesgo-UO'!AW495</f>
        <v>COMPARTIR</v>
      </c>
      <c r="V494" s="22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1" t="s">
        <v>271</v>
      </c>
      <c r="Y494" s="221" t="s">
        <v>2555</v>
      </c>
      <c r="Z494" s="221" t="s">
        <v>2185</v>
      </c>
      <c r="AA494" s="221"/>
      <c r="AB494" s="324"/>
    </row>
    <row r="495" spans="1:28" ht="91.5" hidden="1" customHeight="1" x14ac:dyDescent="0.2">
      <c r="A495" s="324"/>
      <c r="B495" s="332"/>
      <c r="C495" s="402"/>
      <c r="D495" s="332"/>
      <c r="E495" s="332"/>
      <c r="F495" s="332"/>
      <c r="G495" s="52" t="str">
        <f>'01-Mapa de riesgo-UO'!I496</f>
        <v>Restricciones generadas por el marco normativo interno y el diseño de los sistemas de información, que dificulta la oportunidad en el proceso de estudio y asignación de los apoyos socioeconómicos</v>
      </c>
      <c r="H495" s="332"/>
      <c r="I495" s="385"/>
      <c r="J495" s="332"/>
      <c r="K495" s="401"/>
      <c r="L495" s="399"/>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8" t="str">
        <f>'01-Mapa de riesgo-UO'!AL496</f>
        <v>Anual</v>
      </c>
      <c r="Q495" s="218" t="str">
        <f>'01-Mapa de riesgo-UO'!AP496</f>
        <v>Preventivo</v>
      </c>
      <c r="R495" s="385"/>
      <c r="S495" s="399" t="s">
        <v>2550</v>
      </c>
      <c r="T495" s="399"/>
      <c r="U495" s="223" t="str">
        <f>'01-Mapa de riesgo-UO'!AW496</f>
        <v>COMPARTIR</v>
      </c>
      <c r="V495" s="22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1" t="s">
        <v>558</v>
      </c>
      <c r="Y495" s="221" t="s">
        <v>2556</v>
      </c>
      <c r="Z495" s="221" t="s">
        <v>561</v>
      </c>
      <c r="AA495" s="221"/>
      <c r="AB495" s="324"/>
    </row>
    <row r="496" spans="1:28" ht="91.5" hidden="1" customHeight="1" x14ac:dyDescent="0.2">
      <c r="A496" s="324">
        <v>163</v>
      </c>
      <c r="B496" s="332" t="str">
        <f>'01-Mapa de riesgo-UO'!D497</f>
        <v>ADMINISTRACIÓN_INSTITUCIONAL</v>
      </c>
      <c r="C496" s="402" t="str">
        <f>+'01-Mapa de riesgo-UO'!F497</f>
        <v>NO</v>
      </c>
      <c r="D496" s="332" t="str">
        <f>'01-Mapa de riesgo-UO'!J497</f>
        <v>Operacional</v>
      </c>
      <c r="E496" s="332" t="str">
        <f>'01-Mapa de riesgo-UO'!K497</f>
        <v>No prestación adecuada de los servicios requeridos por la comunidad universitaria</v>
      </c>
      <c r="F496" s="332"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32" t="str">
        <f>'01-Mapa de riesgo-UO'!M497</f>
        <v>Inconformidad de los usuarios, 
Probabilidad de mal funcionamiento de equipos e incremento en daños de la infraestructura.</v>
      </c>
      <c r="I496" s="385" t="str">
        <f>'01-Mapa de riesgo-UO'!AT497</f>
        <v>MODERADO</v>
      </c>
      <c r="J496" s="332" t="str">
        <f>'01-Mapa de riesgo-UO'!AU497</f>
        <v>No. de inconformidades en el servicio / No. De servicios y contratos programados x 100</v>
      </c>
      <c r="K496" s="403">
        <v>6.7000000000000002E-4</v>
      </c>
      <c r="L496" s="399"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8" t="str">
        <f>'01-Mapa de riesgo-UO'!AL497</f>
        <v>Anual</v>
      </c>
      <c r="Q496" s="218" t="str">
        <f>'01-Mapa de riesgo-UO'!AP497</f>
        <v>Preventivo</v>
      </c>
      <c r="R496" s="385" t="str">
        <f>'01-Mapa de riesgo-UO'!AR497</f>
        <v>ACEPTABLE</v>
      </c>
      <c r="S496" s="399" t="s">
        <v>2602</v>
      </c>
      <c r="T496" s="399"/>
      <c r="U496" s="223" t="str">
        <f>'01-Mapa de riesgo-UO'!AW497</f>
        <v>REDUCIR</v>
      </c>
      <c r="V496" s="223" t="str">
        <f>'01-Mapa de riesgo-UO'!AX497</f>
        <v>Consulta inmediata posterior a la prestación del servico para verificar cumplimiento oportuno y satisfacción de los usuarios</v>
      </c>
      <c r="W496" s="180">
        <f>IF(U496="COMPARTIR",'01-Mapa de riesgo-UO'!BA497, IF(U496=0, 0,$I$6))</f>
        <v>0</v>
      </c>
      <c r="X496" s="221" t="s">
        <v>271</v>
      </c>
      <c r="Y496" s="221" t="s">
        <v>2611</v>
      </c>
      <c r="Z496" s="221" t="s">
        <v>559</v>
      </c>
      <c r="AA496" s="221"/>
      <c r="AB496" s="324" t="s">
        <v>2143</v>
      </c>
    </row>
    <row r="497" spans="1:28" ht="91.5" hidden="1" customHeight="1" x14ac:dyDescent="0.2">
      <c r="A497" s="324"/>
      <c r="B497" s="332"/>
      <c r="C497" s="402"/>
      <c r="D497" s="332"/>
      <c r="E497" s="332"/>
      <c r="F497" s="332"/>
      <c r="G497" s="52" t="str">
        <f>'01-Mapa de riesgo-UO'!I498</f>
        <v>No cumplimiento de los cronogramas establecidos en la contratación de obras y servicios</v>
      </c>
      <c r="H497" s="332"/>
      <c r="I497" s="385"/>
      <c r="J497" s="332"/>
      <c r="K497" s="401"/>
      <c r="L497" s="399"/>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8" t="str">
        <f>'01-Mapa de riesgo-UO'!AL498</f>
        <v>Mensual</v>
      </c>
      <c r="Q497" s="218" t="str">
        <f>'01-Mapa de riesgo-UO'!AP498</f>
        <v>Detectivo</v>
      </c>
      <c r="R497" s="385"/>
      <c r="S497" s="399" t="s">
        <v>2603</v>
      </c>
      <c r="T497" s="399"/>
      <c r="U497" s="223" t="str">
        <f>'01-Mapa de riesgo-UO'!AW498</f>
        <v>REDUCIR</v>
      </c>
      <c r="V497" s="223" t="str">
        <f>'01-Mapa de riesgo-UO'!AX498</f>
        <v>Seguimiento permanente al cumplimiento de cronograma de contratos y servicios</v>
      </c>
      <c r="W497" s="180">
        <f>IF(U497="COMPARTIR",'01-Mapa de riesgo-UO'!BA498, IF(U497=0, 0,$I$6))</f>
        <v>0</v>
      </c>
      <c r="X497" s="221" t="s">
        <v>271</v>
      </c>
      <c r="Y497" s="221" t="s">
        <v>2612</v>
      </c>
      <c r="Z497" s="221" t="s">
        <v>559</v>
      </c>
      <c r="AA497" s="221"/>
      <c r="AB497" s="324"/>
    </row>
    <row r="498" spans="1:28" ht="91.5" hidden="1" customHeight="1" x14ac:dyDescent="0.2">
      <c r="A498" s="324"/>
      <c r="B498" s="332"/>
      <c r="C498" s="402"/>
      <c r="D498" s="332"/>
      <c r="E498" s="332"/>
      <c r="F498" s="332"/>
      <c r="G498" s="52" t="str">
        <f>'01-Mapa de riesgo-UO'!I499</f>
        <v xml:space="preserve">Falta de revisión y atención a la ejecución a las observaciones presentadas por los contratistas en mantenimiento de equipos </v>
      </c>
      <c r="H498" s="332"/>
      <c r="I498" s="385"/>
      <c r="J498" s="332"/>
      <c r="K498" s="401"/>
      <c r="L498" s="399"/>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8" t="str">
        <f>'01-Mapa de riesgo-UO'!AL499</f>
        <v>Semestral</v>
      </c>
      <c r="Q498" s="218" t="str">
        <f>'01-Mapa de riesgo-UO'!AP499</f>
        <v>Preventivo</v>
      </c>
      <c r="R498" s="385"/>
      <c r="S498" s="399" t="s">
        <v>2604</v>
      </c>
      <c r="T498" s="399"/>
      <c r="U498" s="223" t="str">
        <f>'01-Mapa de riesgo-UO'!AW499</f>
        <v>REDUCIR</v>
      </c>
      <c r="V498" s="223" t="str">
        <f>'01-Mapa de riesgo-UO'!AX499</f>
        <v>Implementar y ejecutar formatos de seguirmineto a las observaciones presentadas por los contratistas  en la ejecución de contratos de obras y servicios</v>
      </c>
      <c r="W498" s="180">
        <f>IF(U498="COMPARTIR",'01-Mapa de riesgo-UO'!BA499, IF(U498=0, 0,$I$6))</f>
        <v>0</v>
      </c>
      <c r="X498" s="221" t="s">
        <v>271</v>
      </c>
      <c r="Y498" s="221" t="s">
        <v>2613</v>
      </c>
      <c r="Z498" s="221" t="s">
        <v>559</v>
      </c>
      <c r="AA498" s="221"/>
      <c r="AB498" s="324"/>
    </row>
    <row r="499" spans="1:28" ht="91.5" hidden="1" customHeight="1" x14ac:dyDescent="0.2">
      <c r="A499" s="324">
        <v>164</v>
      </c>
      <c r="B499" s="332" t="str">
        <f>'01-Mapa de riesgo-UO'!D500</f>
        <v>ADMINISTRACIÓN_INSTITUCIONAL</v>
      </c>
      <c r="C499" s="402" t="str">
        <f>+'01-Mapa de riesgo-UO'!F500</f>
        <v>NO</v>
      </c>
      <c r="D499" s="332" t="str">
        <f>'01-Mapa de riesgo-UO'!J500</f>
        <v>Financiero</v>
      </c>
      <c r="E499" s="332" t="str">
        <f>'01-Mapa de riesgo-UO'!K500</f>
        <v>Pago de suministro de bienes, despues de la fecha de vencimiento de la factura.</v>
      </c>
      <c r="F499" s="332"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32" t="str">
        <f>'01-Mapa de riesgo-UO'!M500</f>
        <v>Demandas por incumplimiento en el pago.
Multas
Deterioro en la imagen institucional</v>
      </c>
      <c r="I499" s="385" t="str">
        <f>'01-Mapa de riesgo-UO'!AT500</f>
        <v>LEVE</v>
      </c>
      <c r="J499" s="332" t="str">
        <f>'01-Mapa de riesgo-UO'!AU500</f>
        <v>Número de facturas pagadas fuera de las fechas establecidas por el proveedor.</v>
      </c>
      <c r="K499" s="401">
        <v>2</v>
      </c>
      <c r="L499" s="399"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8" t="str">
        <f>'01-Mapa de riesgo-UO'!AL500</f>
        <v>Semanal</v>
      </c>
      <c r="Q499" s="218" t="str">
        <f>'01-Mapa de riesgo-UO'!AP500</f>
        <v>Preventivo</v>
      </c>
      <c r="R499" s="385" t="str">
        <f>'01-Mapa de riesgo-UO'!AR500</f>
        <v>FUERTE</v>
      </c>
      <c r="S499" s="399" t="s">
        <v>2605</v>
      </c>
      <c r="T499" s="399"/>
      <c r="U499" s="223" t="str">
        <f>'01-Mapa de riesgo-UO'!AW500</f>
        <v>ASUMIR</v>
      </c>
      <c r="V499" s="223">
        <f>'01-Mapa de riesgo-UO'!AX500</f>
        <v>0</v>
      </c>
      <c r="W499" s="180">
        <f>IF(U499="COMPARTIR",'01-Mapa de riesgo-UO'!BA500, IF(U499=0, 0,$I$6))</f>
        <v>0</v>
      </c>
      <c r="X499" s="221"/>
      <c r="Y499" s="221"/>
      <c r="Z499" s="221"/>
      <c r="AA499" s="221"/>
      <c r="AB499" s="324" t="s">
        <v>2143</v>
      </c>
    </row>
    <row r="500" spans="1:28" ht="91.5" hidden="1" customHeight="1" x14ac:dyDescent="0.2">
      <c r="A500" s="324"/>
      <c r="B500" s="332"/>
      <c r="C500" s="402"/>
      <c r="D500" s="332"/>
      <c r="E500" s="332"/>
      <c r="F500" s="332"/>
      <c r="G500" s="52" t="str">
        <f>'01-Mapa de riesgo-UO'!I501</f>
        <v>Falta de seguimiento al tramite de pago a proveedores.</v>
      </c>
      <c r="H500" s="332"/>
      <c r="I500" s="385"/>
      <c r="J500" s="332"/>
      <c r="K500" s="401"/>
      <c r="L500" s="399"/>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8" t="str">
        <f>'01-Mapa de riesgo-UO'!AL501</f>
        <v>Semanal</v>
      </c>
      <c r="Q500" s="218" t="str">
        <f>'01-Mapa de riesgo-UO'!AP501</f>
        <v>Preventivo</v>
      </c>
      <c r="R500" s="385"/>
      <c r="S500" s="399" t="s">
        <v>2606</v>
      </c>
      <c r="T500" s="399"/>
      <c r="U500" s="223" t="str">
        <f>'01-Mapa de riesgo-UO'!AW501</f>
        <v>ASUMIR</v>
      </c>
      <c r="V500" s="223">
        <f>'01-Mapa de riesgo-UO'!AX501</f>
        <v>0</v>
      </c>
      <c r="W500" s="180">
        <f>IF(U500="COMPARTIR",'01-Mapa de riesgo-UO'!BA501, IF(U500=0, 0,$I$6))</f>
        <v>0</v>
      </c>
      <c r="X500" s="221"/>
      <c r="Y500" s="221"/>
      <c r="Z500" s="221"/>
      <c r="AA500" s="221"/>
      <c r="AB500" s="324"/>
    </row>
    <row r="501" spans="1:28" ht="91.5" hidden="1" customHeight="1" x14ac:dyDescent="0.2">
      <c r="A501" s="324"/>
      <c r="B501" s="332"/>
      <c r="C501" s="402"/>
      <c r="D501" s="332"/>
      <c r="E501" s="332"/>
      <c r="F501" s="332"/>
      <c r="G501" s="52" t="str">
        <f>'01-Mapa de riesgo-UO'!I502</f>
        <v xml:space="preserve">Diligenciamiento oportuno del acta de recibido a satisfaccion por de los supervisores </v>
      </c>
      <c r="H501" s="332"/>
      <c r="I501" s="385"/>
      <c r="J501" s="332"/>
      <c r="K501" s="401"/>
      <c r="L501" s="399"/>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8" t="str">
        <f>'01-Mapa de riesgo-UO'!AL502</f>
        <v>Semanal</v>
      </c>
      <c r="Q501" s="218" t="str">
        <f>'01-Mapa de riesgo-UO'!AP502</f>
        <v>Preventivo</v>
      </c>
      <c r="R501" s="385"/>
      <c r="S501" s="399" t="s">
        <v>2607</v>
      </c>
      <c r="T501" s="399"/>
      <c r="U501" s="223" t="str">
        <f>'01-Mapa de riesgo-UO'!AW502</f>
        <v>ASUMIR</v>
      </c>
      <c r="V501" s="223">
        <f>'01-Mapa de riesgo-UO'!AX502</f>
        <v>0</v>
      </c>
      <c r="W501" s="180">
        <f>IF(U501="COMPARTIR",'01-Mapa de riesgo-UO'!BA502, IF(U501=0, 0,$I$6))</f>
        <v>0</v>
      </c>
      <c r="X501" s="221"/>
      <c r="Y501" s="221"/>
      <c r="Z501" s="221"/>
      <c r="AA501" s="221"/>
      <c r="AB501" s="324"/>
    </row>
    <row r="502" spans="1:28" ht="91.5" hidden="1" customHeight="1" x14ac:dyDescent="0.2">
      <c r="A502" s="324">
        <v>165</v>
      </c>
      <c r="B502" s="332" t="str">
        <f>'01-Mapa de riesgo-UO'!D503</f>
        <v>ADMINISTRACIÓN_INSTITUCIONAL</v>
      </c>
      <c r="C502" s="402" t="str">
        <f>+'01-Mapa de riesgo-UO'!F503</f>
        <v>NO</v>
      </c>
      <c r="D502" s="332" t="str">
        <f>'01-Mapa de riesgo-UO'!J503</f>
        <v>Operacional</v>
      </c>
      <c r="E502" s="332" t="str">
        <f>'01-Mapa de riesgo-UO'!K503</f>
        <v>Agotamiento de las reservas de agua en el campus universitario, necesarias para la atención de las necesidades básicas de salubridad</v>
      </c>
      <c r="F502" s="332" t="str">
        <f>'01-Mapa de riesgo-UO'!L503</f>
        <v>Falta de agua en el Campus Universitario para la atención de necesidades básicas</v>
      </c>
      <c r="G502" s="52" t="str">
        <f>'01-Mapa de riesgo-UO'!I503</f>
        <v>No revisión oportuna de los niveles de los tanques de almacenamiento de agua.</v>
      </c>
      <c r="H502" s="332" t="str">
        <f>'01-Mapa de riesgo-UO'!M503</f>
        <v>Suspensión de actividades académicas y administrativas</v>
      </c>
      <c r="I502" s="385" t="str">
        <f>'01-Mapa de riesgo-UO'!AT503</f>
        <v>LEVE</v>
      </c>
      <c r="J502" s="332" t="str">
        <f>'01-Mapa de riesgo-UO'!AU503</f>
        <v>Número de veces que se suspenden las actividades académicas o administrativas por agotamiento de las reservas de agua durante la vigencia en actividades no programadas</v>
      </c>
      <c r="K502" s="404">
        <v>0</v>
      </c>
      <c r="L502" s="399"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8" t="str">
        <f>'01-Mapa de riesgo-UO'!AL503</f>
        <v>Semanal</v>
      </c>
      <c r="Q502" s="218" t="str">
        <f>'01-Mapa de riesgo-UO'!AP503</f>
        <v>Detectivo</v>
      </c>
      <c r="R502" s="385" t="str">
        <f>'01-Mapa de riesgo-UO'!AR503</f>
        <v>ACEPTABLE</v>
      </c>
      <c r="S502" s="399" t="s">
        <v>2608</v>
      </c>
      <c r="T502" s="399"/>
      <c r="U502" s="223" t="str">
        <f>'01-Mapa de riesgo-UO'!AW503</f>
        <v>ASUMIR</v>
      </c>
      <c r="V502" s="223">
        <f>'01-Mapa de riesgo-UO'!AX503</f>
        <v>0</v>
      </c>
      <c r="W502" s="180">
        <f>IF(U502="COMPARTIR",'01-Mapa de riesgo-UO'!BA503, IF(U502=0, 0,$I$6))</f>
        <v>0</v>
      </c>
      <c r="X502" s="221"/>
      <c r="Y502" s="221"/>
      <c r="Z502" s="221"/>
      <c r="AA502" s="221"/>
      <c r="AB502" s="324" t="s">
        <v>2143</v>
      </c>
    </row>
    <row r="503" spans="1:28" ht="91.5" hidden="1" customHeight="1" x14ac:dyDescent="0.2">
      <c r="A503" s="324"/>
      <c r="B503" s="332"/>
      <c r="C503" s="402"/>
      <c r="D503" s="332"/>
      <c r="E503" s="332"/>
      <c r="F503" s="332"/>
      <c r="G503" s="52" t="str">
        <f>'01-Mapa de riesgo-UO'!I504</f>
        <v xml:space="preserve">Daños ocurridos en la red hidráulica al interior del campus que imposibiliten el suministro de agua. </v>
      </c>
      <c r="H503" s="332"/>
      <c r="I503" s="385"/>
      <c r="J503" s="332"/>
      <c r="K503" s="401"/>
      <c r="L503" s="399"/>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8" t="str">
        <f>'01-Mapa de riesgo-UO'!AL504</f>
        <v>Trimestral</v>
      </c>
      <c r="Q503" s="218" t="str">
        <f>'01-Mapa de riesgo-UO'!AP504</f>
        <v>Preventivo</v>
      </c>
      <c r="R503" s="385"/>
      <c r="S503" s="399" t="s">
        <v>2609</v>
      </c>
      <c r="T503" s="399"/>
      <c r="U503" s="223" t="str">
        <f>'01-Mapa de riesgo-UO'!AW504</f>
        <v>ASUMIR</v>
      </c>
      <c r="V503" s="223">
        <f>'01-Mapa de riesgo-UO'!AX504</f>
        <v>0</v>
      </c>
      <c r="W503" s="180">
        <f>IF(U503="COMPARTIR",'01-Mapa de riesgo-UO'!BA504, IF(U503=0, 0,$I$6))</f>
        <v>0</v>
      </c>
      <c r="X503" s="221"/>
      <c r="Y503" s="221"/>
      <c r="Z503" s="221"/>
      <c r="AA503" s="221"/>
      <c r="AB503" s="324"/>
    </row>
    <row r="504" spans="1:28" ht="91.5" hidden="1" customHeight="1" x14ac:dyDescent="0.2">
      <c r="A504" s="324"/>
      <c r="B504" s="332"/>
      <c r="C504" s="402"/>
      <c r="D504" s="332"/>
      <c r="E504" s="332"/>
      <c r="F504" s="332"/>
      <c r="G504" s="52" t="str">
        <f>'01-Mapa de riesgo-UO'!I505</f>
        <v xml:space="preserve">Falta de suministro de agua prolongado por parte del prestador del servicio, por daños ocurridos en la red hidráulica  externa </v>
      </c>
      <c r="H504" s="332"/>
      <c r="I504" s="385"/>
      <c r="J504" s="332"/>
      <c r="K504" s="401"/>
      <c r="L504" s="399"/>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8" t="str">
        <f>'01-Mapa de riesgo-UO'!AL505</f>
        <v>Mensual</v>
      </c>
      <c r="Q504" s="218" t="str">
        <f>'01-Mapa de riesgo-UO'!AP505</f>
        <v>Detectivo</v>
      </c>
      <c r="R504" s="385"/>
      <c r="S504" s="399" t="s">
        <v>2610</v>
      </c>
      <c r="T504" s="399"/>
      <c r="U504" s="223" t="str">
        <f>'01-Mapa de riesgo-UO'!AW505</f>
        <v>ASUMIR</v>
      </c>
      <c r="V504" s="223">
        <f>'01-Mapa de riesgo-UO'!AX505</f>
        <v>0</v>
      </c>
      <c r="W504" s="180">
        <f>IF(U504="COMPARTIR",'01-Mapa de riesgo-UO'!BA505, IF(U504=0, 0,$I$6))</f>
        <v>0</v>
      </c>
      <c r="X504" s="221"/>
      <c r="Y504" s="221"/>
      <c r="Z504" s="221"/>
      <c r="AA504" s="221"/>
      <c r="AB504" s="324"/>
    </row>
    <row r="505" spans="1:28" ht="91.5" hidden="1" customHeight="1" x14ac:dyDescent="0.2">
      <c r="A505" s="324">
        <v>166</v>
      </c>
      <c r="B505" s="332" t="str">
        <f>'01-Mapa de riesgo-UO'!D506</f>
        <v>INVESTIGACIÓN_E_INNOVACIÓN</v>
      </c>
      <c r="C505" s="402" t="str">
        <f>+'01-Mapa de riesgo-UO'!F506</f>
        <v>NO</v>
      </c>
      <c r="D505" s="332" t="str">
        <f>'01-Mapa de riesgo-UO'!J506</f>
        <v>Estratégico</v>
      </c>
      <c r="E505" s="332" t="str">
        <f>'01-Mapa de riesgo-UO'!K506</f>
        <v xml:space="preserve">Investigadores sin reconocimiento ante MinCiencias </v>
      </c>
      <c r="F505" s="332"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32"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332" t="str">
        <f>'01-Mapa de riesgo-UO'!AU506</f>
        <v>No de Investigadores no reconocidos por MinCiencias</v>
      </c>
      <c r="K505" s="401">
        <v>612</v>
      </c>
      <c r="L505" s="399"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8" t="str">
        <f>'01-Mapa de riesgo-UO'!AL506</f>
        <v>Anual</v>
      </c>
      <c r="Q505" s="218" t="str">
        <f>'01-Mapa de riesgo-UO'!AP506</f>
        <v>Preventivo</v>
      </c>
      <c r="R505" s="385" t="str">
        <f>'01-Mapa de riesgo-UO'!AR506</f>
        <v>ACEPTABLE</v>
      </c>
      <c r="S505" s="399" t="s">
        <v>2535</v>
      </c>
      <c r="T505" s="399"/>
      <c r="U505" s="223" t="str">
        <f>'01-Mapa de riesgo-UO'!AW506</f>
        <v>REDUCIR</v>
      </c>
      <c r="V505" s="22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1" t="s">
        <v>271</v>
      </c>
      <c r="Y505" s="221" t="s">
        <v>2538</v>
      </c>
      <c r="Z505" s="221" t="s">
        <v>559</v>
      </c>
      <c r="AA505" s="221"/>
      <c r="AB505" s="324" t="s">
        <v>2143</v>
      </c>
    </row>
    <row r="506" spans="1:28" ht="91.5" hidden="1" customHeight="1" x14ac:dyDescent="0.2">
      <c r="A506" s="324"/>
      <c r="B506" s="332"/>
      <c r="C506" s="402"/>
      <c r="D506" s="332"/>
      <c r="E506" s="332"/>
      <c r="F506" s="332"/>
      <c r="G506" s="52" t="str">
        <f>'01-Mapa de riesgo-UO'!I507</f>
        <v xml:space="preserve">Falta de financiación externa o interna para el fortalecimiento de los Grupos de Investigación. </v>
      </c>
      <c r="H506" s="332"/>
      <c r="I506" s="385"/>
      <c r="J506" s="332"/>
      <c r="K506" s="401"/>
      <c r="L506" s="399"/>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8" t="str">
        <f>'01-Mapa de riesgo-UO'!AL507</f>
        <v>Anual</v>
      </c>
      <c r="Q506" s="218" t="str">
        <f>'01-Mapa de riesgo-UO'!AP507</f>
        <v>Preventivo</v>
      </c>
      <c r="R506" s="385"/>
      <c r="S506" s="399" t="s">
        <v>2536</v>
      </c>
      <c r="T506" s="399"/>
      <c r="U506" s="223">
        <f>'01-Mapa de riesgo-UO'!AW507</f>
        <v>0</v>
      </c>
      <c r="V506" s="223">
        <f>'01-Mapa de riesgo-UO'!AX507</f>
        <v>0</v>
      </c>
      <c r="W506" s="180">
        <f>IF(U506="COMPARTIR",'01-Mapa de riesgo-UO'!BA507, IF(U506=0, 0,$I$6))</f>
        <v>0</v>
      </c>
      <c r="X506" s="221"/>
      <c r="Y506" s="221"/>
      <c r="Z506" s="221"/>
      <c r="AA506" s="221"/>
      <c r="AB506" s="324"/>
    </row>
    <row r="507" spans="1:28" ht="91.5" hidden="1" customHeight="1" x14ac:dyDescent="0.2">
      <c r="A507" s="324"/>
      <c r="B507" s="332"/>
      <c r="C507" s="402"/>
      <c r="D507" s="332"/>
      <c r="E507" s="332"/>
      <c r="F507" s="332"/>
      <c r="G507" s="52" t="str">
        <f>'01-Mapa de riesgo-UO'!I508</f>
        <v xml:space="preserve">Desactualización de procedimientos y reglamentación interna relacionada a los Grupos de Investigación. </v>
      </c>
      <c r="H507" s="332"/>
      <c r="I507" s="385"/>
      <c r="J507" s="332"/>
      <c r="K507" s="401"/>
      <c r="L507" s="399"/>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8" t="str">
        <f>'01-Mapa de riesgo-UO'!AL508</f>
        <v>Anual</v>
      </c>
      <c r="Q507" s="218" t="str">
        <f>'01-Mapa de riesgo-UO'!AP508</f>
        <v>Preventivo</v>
      </c>
      <c r="R507" s="385"/>
      <c r="S507" s="399" t="s">
        <v>2537</v>
      </c>
      <c r="T507" s="399"/>
      <c r="U507" s="223">
        <f>'01-Mapa de riesgo-UO'!AW508</f>
        <v>0</v>
      </c>
      <c r="V507" s="223">
        <f>'01-Mapa de riesgo-UO'!AX508</f>
        <v>0</v>
      </c>
      <c r="W507" s="180">
        <f>IF(U507="COMPARTIR",'01-Mapa de riesgo-UO'!BA508, IF(U507=0, 0,$I$6))</f>
        <v>0</v>
      </c>
      <c r="X507" s="221"/>
      <c r="Y507" s="221"/>
      <c r="Z507" s="221"/>
      <c r="AA507" s="221"/>
      <c r="AB507" s="324"/>
    </row>
    <row r="508" spans="1:28" ht="91.5" customHeight="1" x14ac:dyDescent="0.2">
      <c r="A508" s="324">
        <v>167</v>
      </c>
      <c r="B508" s="332" t="str">
        <f>'01-Mapa de riesgo-UO'!D509</f>
        <v>EXTENSIÓN_PROYECCIÓN_SOCIAL</v>
      </c>
      <c r="C508" s="402" t="str">
        <f>+'01-Mapa de riesgo-UO'!F509</f>
        <v>NO</v>
      </c>
      <c r="D508" s="332" t="str">
        <f>'01-Mapa de riesgo-UO'!J509</f>
        <v>Financiero</v>
      </c>
      <c r="E508" s="332" t="str">
        <f>'01-Mapa de riesgo-UO'!K509</f>
        <v>Disminución de la inversión institucional en proyectos de Extensión financiados a traves de Convocatorias Internas</v>
      </c>
      <c r="F508" s="332"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32" t="str">
        <f>'01-Mapa de riesgo-UO'!M509</f>
        <v xml:space="preserve">Reducción en la ejecución y financiación de proyectos y actividades de extensión universitaria
</v>
      </c>
      <c r="I508" s="385" t="str">
        <f>'01-Mapa de riesgo-UO'!AT509</f>
        <v>LEVE</v>
      </c>
      <c r="J508" s="332" t="str">
        <f>'01-Mapa de riesgo-UO'!AU509</f>
        <v>Indice de Variación en el Numero de proyectos de Extensión Financiados internamente, respecto al año anterior: No de proyectos de extensión financiados año 2024 / No de proyectos de extensión financiados año 2023</v>
      </c>
      <c r="K508" s="401">
        <f>13/12</f>
        <v>1.0833333333333333</v>
      </c>
      <c r="L508" s="400"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8" t="str">
        <f>'01-Mapa de riesgo-UO'!AL509</f>
        <v>Anual</v>
      </c>
      <c r="Q508" s="218" t="str">
        <f>'01-Mapa de riesgo-UO'!AP509</f>
        <v>Preventivo</v>
      </c>
      <c r="R508" s="385" t="str">
        <f>'01-Mapa de riesgo-UO'!AR509</f>
        <v>ACEPTABLE</v>
      </c>
      <c r="S508" s="400" t="s">
        <v>2653</v>
      </c>
      <c r="T508" s="400"/>
      <c r="U508" s="223" t="str">
        <f>'01-Mapa de riesgo-UO'!AW509</f>
        <v>ASUMIR</v>
      </c>
      <c r="V508" s="223">
        <f>'01-Mapa de riesgo-UO'!AX509</f>
        <v>0</v>
      </c>
      <c r="W508" s="180">
        <f>IF(U508="COMPARTIR",'01-Mapa de riesgo-UO'!BA509, IF(U508=0, 0,$I$6))</f>
        <v>0</v>
      </c>
      <c r="X508" s="221"/>
      <c r="Y508" s="221"/>
      <c r="Z508" s="221"/>
      <c r="AA508" s="221"/>
      <c r="AB508" s="324" t="s">
        <v>2143</v>
      </c>
    </row>
    <row r="509" spans="1:28" ht="91.5" hidden="1" customHeight="1" x14ac:dyDescent="0.2">
      <c r="A509" s="324"/>
      <c r="B509" s="332"/>
      <c r="C509" s="402"/>
      <c r="D509" s="332"/>
      <c r="E509" s="332"/>
      <c r="F509" s="332"/>
      <c r="G509" s="52">
        <f>'01-Mapa de riesgo-UO'!I510</f>
        <v>0</v>
      </c>
      <c r="H509" s="332"/>
      <c r="I509" s="385"/>
      <c r="J509" s="332"/>
      <c r="K509" s="401"/>
      <c r="L509" s="400"/>
      <c r="M509" s="204">
        <f>IF('01-Mapa de riesgo-UO'!S510="No existen", "No existe control para el riesgo",'01-Mapa de riesgo-UO'!W510)</f>
        <v>0</v>
      </c>
      <c r="N509" s="204">
        <f>'01-Mapa de riesgo-UO'!AB510</f>
        <v>0</v>
      </c>
      <c r="O509" s="204">
        <f>'01-Mapa de riesgo-UO'!AG510</f>
        <v>0</v>
      </c>
      <c r="P509" s="218">
        <f>'01-Mapa de riesgo-UO'!AL510</f>
        <v>0</v>
      </c>
      <c r="Q509" s="218">
        <f>'01-Mapa de riesgo-UO'!AP510</f>
        <v>0</v>
      </c>
      <c r="R509" s="385"/>
      <c r="S509" s="399"/>
      <c r="T509" s="399"/>
      <c r="U509" s="223" t="str">
        <f>'01-Mapa de riesgo-UO'!AW510</f>
        <v>ASUMIR</v>
      </c>
      <c r="V509" s="223">
        <f>'01-Mapa de riesgo-UO'!AX510</f>
        <v>0</v>
      </c>
      <c r="W509" s="180">
        <f>IF(U509="COMPARTIR",'01-Mapa de riesgo-UO'!BA510, IF(U509=0, 0,$I$6))</f>
        <v>0</v>
      </c>
      <c r="X509" s="221"/>
      <c r="Y509" s="221"/>
      <c r="Z509" s="221"/>
      <c r="AA509" s="221"/>
      <c r="AB509" s="324"/>
    </row>
    <row r="510" spans="1:28" ht="91.5" hidden="1" customHeight="1" x14ac:dyDescent="0.2">
      <c r="A510" s="324"/>
      <c r="B510" s="332"/>
      <c r="C510" s="402"/>
      <c r="D510" s="332"/>
      <c r="E510" s="332"/>
      <c r="F510" s="332"/>
      <c r="G510" s="52">
        <f>'01-Mapa de riesgo-UO'!I511</f>
        <v>0</v>
      </c>
      <c r="H510" s="332"/>
      <c r="I510" s="385"/>
      <c r="J510" s="332"/>
      <c r="K510" s="401"/>
      <c r="L510" s="400"/>
      <c r="M510" s="204">
        <f>IF('01-Mapa de riesgo-UO'!S511="No existen", "No existe control para el riesgo",'01-Mapa de riesgo-UO'!W511)</f>
        <v>0</v>
      </c>
      <c r="N510" s="204">
        <f>'01-Mapa de riesgo-UO'!AB511</f>
        <v>0</v>
      </c>
      <c r="O510" s="204">
        <f>'01-Mapa de riesgo-UO'!AG511</f>
        <v>0</v>
      </c>
      <c r="P510" s="218">
        <f>'01-Mapa de riesgo-UO'!AL511</f>
        <v>0</v>
      </c>
      <c r="Q510" s="218">
        <f>'01-Mapa de riesgo-UO'!AP511</f>
        <v>0</v>
      </c>
      <c r="R510" s="385"/>
      <c r="S510" s="399"/>
      <c r="T510" s="399"/>
      <c r="U510" s="223" t="str">
        <f>'01-Mapa de riesgo-UO'!AW511</f>
        <v>ASUMIR</v>
      </c>
      <c r="V510" s="223">
        <f>'01-Mapa de riesgo-UO'!AX511</f>
        <v>0</v>
      </c>
      <c r="W510" s="180">
        <f>IF(U510="COMPARTIR",'01-Mapa de riesgo-UO'!BA511, IF(U510=0, 0,$I$6))</f>
        <v>0</v>
      </c>
      <c r="X510" s="221"/>
      <c r="Y510" s="221"/>
      <c r="Z510" s="221"/>
      <c r="AA510" s="221"/>
      <c r="AB510" s="324"/>
    </row>
    <row r="511" spans="1:28" ht="91.5" hidden="1" customHeight="1" x14ac:dyDescent="0.2">
      <c r="A511" s="324">
        <v>168</v>
      </c>
      <c r="B511" s="332" t="str">
        <f>'01-Mapa de riesgo-UO'!D512</f>
        <v>INVESTIGACIÓN_E_INNOVACIÓN</v>
      </c>
      <c r="C511" s="402" t="str">
        <f>+'01-Mapa de riesgo-UO'!F512</f>
        <v>SI</v>
      </c>
      <c r="D511" s="332" t="str">
        <f>'01-Mapa de riesgo-UO'!J512</f>
        <v>Estratégico</v>
      </c>
      <c r="E511" s="332" t="str">
        <f>'01-Mapa de riesgo-UO'!K512</f>
        <v xml:space="preserve">Disminuciónen la ejecución de proyectos y servicios  de extensión en la Universidad Tecnológica de Pereira. </v>
      </c>
      <c r="F511" s="332"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32"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332" t="str">
        <f>'01-Mapa de riesgo-UO'!AU512</f>
        <v>Índice de variación de actividades de extensión: No de Actividades de Extensión por modalidades año 2024 / No de Actividades de Extensión por modalidades año 2023</v>
      </c>
      <c r="K511" s="401">
        <f>535/1411</f>
        <v>0.37916371367824236</v>
      </c>
      <c r="L511" s="399"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8" t="str">
        <f>'01-Mapa de riesgo-UO'!AL512</f>
        <v>Quincenal</v>
      </c>
      <c r="Q511" s="218" t="str">
        <f>'01-Mapa de riesgo-UO'!AP512</f>
        <v>Preventivo</v>
      </c>
      <c r="R511" s="385" t="str">
        <f>'01-Mapa de riesgo-UO'!AR512</f>
        <v>ACEPTABLE</v>
      </c>
      <c r="S511" s="400" t="s">
        <v>2654</v>
      </c>
      <c r="T511" s="400"/>
      <c r="U511" s="223" t="str">
        <f>'01-Mapa de riesgo-UO'!AW512</f>
        <v>ASUMIR</v>
      </c>
      <c r="V511" s="223">
        <f>'01-Mapa de riesgo-UO'!AX512</f>
        <v>0</v>
      </c>
      <c r="W511" s="180">
        <f>IF(U511="COMPARTIR",'01-Mapa de riesgo-UO'!BA512, IF(U511=0, 0,$I$6))</f>
        <v>0</v>
      </c>
      <c r="X511" s="221"/>
      <c r="Y511" s="221"/>
      <c r="Z511" s="221"/>
      <c r="AA511" s="221"/>
      <c r="AB511" s="324" t="s">
        <v>2144</v>
      </c>
    </row>
    <row r="512" spans="1:28" ht="91.5" hidden="1" customHeight="1" x14ac:dyDescent="0.2">
      <c r="A512" s="324"/>
      <c r="B512" s="332"/>
      <c r="C512" s="402"/>
      <c r="D512" s="332"/>
      <c r="E512" s="332"/>
      <c r="F512" s="332"/>
      <c r="G512" s="52">
        <f>'01-Mapa de riesgo-UO'!I513</f>
        <v>0</v>
      </c>
      <c r="H512" s="332"/>
      <c r="I512" s="385"/>
      <c r="J512" s="332"/>
      <c r="K512" s="401"/>
      <c r="L512" s="399"/>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8" t="str">
        <f>'01-Mapa de riesgo-UO'!AL513</f>
        <v>Anual</v>
      </c>
      <c r="Q512" s="218" t="str">
        <f>'01-Mapa de riesgo-UO'!AP513</f>
        <v>Preventivo</v>
      </c>
      <c r="R512" s="385"/>
      <c r="S512" s="400" t="s">
        <v>2655</v>
      </c>
      <c r="T512" s="400"/>
      <c r="U512" s="223" t="str">
        <f>'01-Mapa de riesgo-UO'!AW513</f>
        <v>ASUMIR</v>
      </c>
      <c r="V512" s="223">
        <f>'01-Mapa de riesgo-UO'!AX513</f>
        <v>0</v>
      </c>
      <c r="W512" s="180">
        <f>IF(U512="COMPARTIR",'01-Mapa de riesgo-UO'!BA513, IF(U512=0, 0,$I$6))</f>
        <v>0</v>
      </c>
      <c r="X512" s="221"/>
      <c r="Y512" s="221"/>
      <c r="Z512" s="221"/>
      <c r="AA512" s="221"/>
      <c r="AB512" s="324"/>
    </row>
    <row r="513" spans="1:28" ht="91.5" hidden="1" customHeight="1" x14ac:dyDescent="0.2">
      <c r="A513" s="324"/>
      <c r="B513" s="332"/>
      <c r="C513" s="402"/>
      <c r="D513" s="332"/>
      <c r="E513" s="332"/>
      <c r="F513" s="332"/>
      <c r="G513" s="52">
        <f>'01-Mapa de riesgo-UO'!I514</f>
        <v>0</v>
      </c>
      <c r="H513" s="332"/>
      <c r="I513" s="385"/>
      <c r="J513" s="332"/>
      <c r="K513" s="401"/>
      <c r="L513" s="399"/>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8" t="str">
        <f>'01-Mapa de riesgo-UO'!AL514</f>
        <v>Diaria</v>
      </c>
      <c r="Q513" s="218" t="str">
        <f>'01-Mapa de riesgo-UO'!AP514</f>
        <v>Preventivo</v>
      </c>
      <c r="R513" s="385"/>
      <c r="S513" s="400" t="s">
        <v>2656</v>
      </c>
      <c r="T513" s="400"/>
      <c r="U513" s="223" t="str">
        <f>'01-Mapa de riesgo-UO'!AW514</f>
        <v>ASUMIR</v>
      </c>
      <c r="V513" s="223">
        <f>'01-Mapa de riesgo-UO'!AX514</f>
        <v>0</v>
      </c>
      <c r="W513" s="180">
        <f>IF(U513="COMPARTIR",'01-Mapa de riesgo-UO'!BA514, IF(U513=0, 0,$I$6))</f>
        <v>0</v>
      </c>
      <c r="X513" s="221"/>
      <c r="Y513" s="221"/>
      <c r="Z513" s="221"/>
      <c r="AA513" s="221"/>
      <c r="AB513" s="324"/>
    </row>
    <row r="514" spans="1:28" ht="91.5" hidden="1" customHeight="1" x14ac:dyDescent="0.2">
      <c r="A514" s="324">
        <v>169</v>
      </c>
      <c r="B514" s="332" t="str">
        <f>'01-Mapa de riesgo-UO'!D515</f>
        <v>INVESTIGACIÓN_E_INNOVACIÓN</v>
      </c>
      <c r="C514" s="402" t="str">
        <f>+'01-Mapa de riesgo-UO'!F515</f>
        <v>SI</v>
      </c>
      <c r="D514" s="332" t="str">
        <f>'01-Mapa de riesgo-UO'!J515</f>
        <v>Estratégico</v>
      </c>
      <c r="E514" s="332" t="str">
        <f>'01-Mapa de riesgo-UO'!K515</f>
        <v xml:space="preserve">Reducción en la cantidad de activos de conocimiento transferidos a la sociedad </v>
      </c>
      <c r="F514" s="332"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32"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332" t="str">
        <f>'01-Mapa de riesgo-UO'!AU515</f>
        <v>Índice de variación de contratos  de transferencia de activos de conocimiento: No de contratos de transferencia de activos de conocimiento 2024/ No de contratos de transferencia de activos de conocimiento 2023</v>
      </c>
      <c r="K514" s="401">
        <f>3/7</f>
        <v>0.42857142857142855</v>
      </c>
      <c r="L514" s="399"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8" t="str">
        <f>'01-Mapa de riesgo-UO'!AL515</f>
        <v>Mensual</v>
      </c>
      <c r="Q514" s="218" t="str">
        <f>'01-Mapa de riesgo-UO'!AP515</f>
        <v>Preventivo</v>
      </c>
      <c r="R514" s="385" t="str">
        <f>'01-Mapa de riesgo-UO'!AR515</f>
        <v>ACEPTABLE</v>
      </c>
      <c r="S514" s="399" t="s">
        <v>2657</v>
      </c>
      <c r="T514" s="399"/>
      <c r="U514" s="223" t="str">
        <f>'01-Mapa de riesgo-UO'!AW515</f>
        <v>ASUMIR</v>
      </c>
      <c r="V514" s="223">
        <f>'01-Mapa de riesgo-UO'!AX515</f>
        <v>0</v>
      </c>
      <c r="W514" s="180">
        <f>IF(U514="COMPARTIR",'01-Mapa de riesgo-UO'!BA515, IF(U514=0, 0,$I$6))</f>
        <v>0</v>
      </c>
      <c r="X514" s="221"/>
      <c r="Y514" s="221"/>
      <c r="Z514" s="221"/>
      <c r="AA514" s="221"/>
      <c r="AB514" s="324" t="s">
        <v>2143</v>
      </c>
    </row>
    <row r="515" spans="1:28" ht="91.5" hidden="1" customHeight="1" x14ac:dyDescent="0.2">
      <c r="A515" s="324"/>
      <c r="B515" s="332"/>
      <c r="C515" s="402"/>
      <c r="D515" s="332"/>
      <c r="E515" s="332"/>
      <c r="F515" s="332"/>
      <c r="G515" s="52" t="str">
        <f>'01-Mapa de riesgo-UO'!I516</f>
        <v>Cambios en la normatividad que dificulten el proceso de transferencia de los activos de conocimiento</v>
      </c>
      <c r="H515" s="332"/>
      <c r="I515" s="385"/>
      <c r="J515" s="332"/>
      <c r="K515" s="401"/>
      <c r="L515" s="399"/>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8" t="str">
        <f>'01-Mapa de riesgo-UO'!AL516</f>
        <v>Bimestral</v>
      </c>
      <c r="Q515" s="218" t="str">
        <f>'01-Mapa de riesgo-UO'!AP516</f>
        <v>Preventivo</v>
      </c>
      <c r="R515" s="385"/>
      <c r="S515" s="399" t="s">
        <v>2658</v>
      </c>
      <c r="T515" s="399"/>
      <c r="U515" s="223" t="str">
        <f>'01-Mapa de riesgo-UO'!AW516</f>
        <v>ASUMIR</v>
      </c>
      <c r="V515" s="223">
        <f>'01-Mapa de riesgo-UO'!AX516</f>
        <v>0</v>
      </c>
      <c r="W515" s="180">
        <f>IF(U515="COMPARTIR",'01-Mapa de riesgo-UO'!BA516, IF(U515=0, 0,$I$6))</f>
        <v>0</v>
      </c>
      <c r="X515" s="221"/>
      <c r="Y515" s="221"/>
      <c r="Z515" s="221"/>
      <c r="AA515" s="221"/>
      <c r="AB515" s="324"/>
    </row>
    <row r="516" spans="1:28" ht="91.5" hidden="1" customHeight="1" x14ac:dyDescent="0.2">
      <c r="A516" s="324"/>
      <c r="B516" s="332"/>
      <c r="C516" s="402"/>
      <c r="D516" s="332"/>
      <c r="E516" s="332"/>
      <c r="F516" s="332"/>
      <c r="G516" s="52" t="str">
        <f>'01-Mapa de riesgo-UO'!I517</f>
        <v xml:space="preserve">Incipiente presupuesto para financiar convocatorias de desarrollo tecnológico e innovación </v>
      </c>
      <c r="H516" s="332"/>
      <c r="I516" s="385"/>
      <c r="J516" s="332"/>
      <c r="K516" s="401"/>
      <c r="L516" s="399"/>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8" t="str">
        <f>'01-Mapa de riesgo-UO'!AL517</f>
        <v>Anual</v>
      </c>
      <c r="Q516" s="218" t="str">
        <f>'01-Mapa de riesgo-UO'!AP517</f>
        <v>Preventivo</v>
      </c>
      <c r="R516" s="385"/>
      <c r="S516" s="399" t="s">
        <v>2659</v>
      </c>
      <c r="T516" s="399"/>
      <c r="U516" s="223" t="str">
        <f>'01-Mapa de riesgo-UO'!AW517</f>
        <v>ASUMIR</v>
      </c>
      <c r="V516" s="223">
        <f>'01-Mapa de riesgo-UO'!AX517</f>
        <v>0</v>
      </c>
      <c r="W516" s="180">
        <f>IF(U516="COMPARTIR",'01-Mapa de riesgo-UO'!BA517, IF(U516=0, 0,$I$6))</f>
        <v>0</v>
      </c>
      <c r="X516" s="221"/>
      <c r="Y516" s="221"/>
      <c r="Z516" s="221"/>
      <c r="AA516" s="221"/>
      <c r="AB516" s="324"/>
    </row>
    <row r="517" spans="1:28" ht="91.5" hidden="1" customHeight="1" x14ac:dyDescent="0.2">
      <c r="A517" s="324">
        <v>170</v>
      </c>
      <c r="B517" s="332" t="str">
        <f>'01-Mapa de riesgo-UO'!D518</f>
        <v>ADMINISTRACIÓN_INSTITUCIONAL</v>
      </c>
      <c r="C517" s="402" t="str">
        <f>+'01-Mapa de riesgo-UO'!F518</f>
        <v>NO</v>
      </c>
      <c r="D517" s="332" t="str">
        <f>'01-Mapa de riesgo-UO'!J518</f>
        <v>Cumplimiento</v>
      </c>
      <c r="E517" s="332" t="str">
        <f>'01-Mapa de riesgo-UO'!K518</f>
        <v>Incumplimiento de las normas de publicación para radio, campus informa y redes sociales</v>
      </c>
      <c r="F517" s="332"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32" t="str">
        <f>'01-Mapa de riesgo-UO'!M518</f>
        <v xml:space="preserve">Pérdida vitalicia de la Licencia de Radio Difusión ante el MINITIC
Cierre definitivo de la emisora
Sanciones legales y económicas para la Universidad. </v>
      </c>
      <c r="I517" s="385" t="str">
        <f>'01-Mapa de riesgo-UO'!AT518</f>
        <v>LEVE</v>
      </c>
      <c r="J517" s="332" t="str">
        <f>'01-Mapa de riesgo-UO'!AU518</f>
        <v>Numero de incumplimientos de las normas en publicaciones/Total de publicaciones</v>
      </c>
      <c r="K517" s="401"/>
      <c r="L517" s="399"/>
      <c r="M517" s="204" t="str">
        <f>IF('01-Mapa de riesgo-UO'!S518="No existen", "No existe control para el riesgo",'01-Mapa de riesgo-UO'!W518)</f>
        <v>Existen manuales que están en proceso de prueba y aplicación</v>
      </c>
      <c r="N517" s="204">
        <f>'01-Mapa de riesgo-UO'!AB518</f>
        <v>0</v>
      </c>
      <c r="O517" s="204">
        <f>'01-Mapa de riesgo-UO'!AG518</f>
        <v>0</v>
      </c>
      <c r="P517" s="218" t="str">
        <f>'01-Mapa de riesgo-UO'!AL518</f>
        <v>No definida</v>
      </c>
      <c r="Q517" s="218" t="str">
        <f>'01-Mapa de riesgo-UO'!AP518</f>
        <v>Preventivo</v>
      </c>
      <c r="R517" s="385" t="str">
        <f>'01-Mapa de riesgo-UO'!AR518</f>
        <v>ACEPTABLE</v>
      </c>
      <c r="S517" s="399"/>
      <c r="T517" s="399"/>
      <c r="U517" s="223" t="str">
        <f>'01-Mapa de riesgo-UO'!AW518</f>
        <v>REDUCIR</v>
      </c>
      <c r="V517" s="223" t="str">
        <f>'01-Mapa de riesgo-UO'!AX518</f>
        <v>Crear manuales para el uso institucional de redes sociales, campus informa y emirosa universitaria estéreo</v>
      </c>
      <c r="W517" s="180">
        <f>IF(U517="COMPARTIR",'01-Mapa de riesgo-UO'!BA518, IF(U517=0, 0,$I$6))</f>
        <v>0</v>
      </c>
      <c r="X517" s="221"/>
      <c r="Y517" s="221"/>
      <c r="Z517" s="221"/>
      <c r="AA517" s="221"/>
      <c r="AB517" s="324"/>
    </row>
    <row r="518" spans="1:28" ht="91.5" hidden="1" customHeight="1" x14ac:dyDescent="0.2">
      <c r="A518" s="324"/>
      <c r="B518" s="332"/>
      <c r="C518" s="402"/>
      <c r="D518" s="332"/>
      <c r="E518" s="332"/>
      <c r="F518" s="332"/>
      <c r="G518" s="52" t="str">
        <f>'01-Mapa de riesgo-UO'!I519</f>
        <v xml:space="preserve">Omisión de la socialización de lineamientos de publicación para emisora, campus y redes sociales. </v>
      </c>
      <c r="H518" s="332"/>
      <c r="I518" s="385"/>
      <c r="J518" s="332"/>
      <c r="K518" s="401"/>
      <c r="L518" s="399"/>
      <c r="M518" s="204" t="str">
        <f>IF('01-Mapa de riesgo-UO'!S519="No existen", "No existe control para el riesgo",'01-Mapa de riesgo-UO'!W519)</f>
        <v>Se realizan periódicamente capacitaciones sobre lineamientos para publicar en redes, campus y emisora</v>
      </c>
      <c r="N518" s="204">
        <f>'01-Mapa de riesgo-UO'!AB519</f>
        <v>0</v>
      </c>
      <c r="O518" s="204">
        <f>'01-Mapa de riesgo-UO'!AG519</f>
        <v>0</v>
      </c>
      <c r="P518" s="218" t="str">
        <f>'01-Mapa de riesgo-UO'!AL519</f>
        <v>bimestral</v>
      </c>
      <c r="Q518" s="218" t="str">
        <f>'01-Mapa de riesgo-UO'!AP519</f>
        <v>Preventivo</v>
      </c>
      <c r="R518" s="385"/>
      <c r="S518" s="399"/>
      <c r="T518" s="399"/>
      <c r="U518" s="223" t="str">
        <f>'01-Mapa de riesgo-UO'!AW519</f>
        <v>REDUCIR</v>
      </c>
      <c r="V518" s="223" t="str">
        <f>'01-Mapa de riesgo-UO'!AX519</f>
        <v>Aumento de programas de capacitación y concientización para la publicación en redes sociales, campues y emisora universitaria estéreo</v>
      </c>
      <c r="W518" s="180">
        <f>IF(U518="COMPARTIR",'01-Mapa de riesgo-UO'!BA519, IF(U518=0, 0,$I$6))</f>
        <v>0</v>
      </c>
      <c r="X518" s="221"/>
      <c r="Y518" s="221"/>
      <c r="Z518" s="221"/>
      <c r="AA518" s="221"/>
      <c r="AB518" s="324"/>
    </row>
    <row r="519" spans="1:28" ht="91.5" hidden="1" customHeight="1" x14ac:dyDescent="0.2">
      <c r="A519" s="324"/>
      <c r="B519" s="332"/>
      <c r="C519" s="402"/>
      <c r="D519" s="332"/>
      <c r="E519" s="332"/>
      <c r="F519" s="332"/>
      <c r="G519" s="52">
        <f>'01-Mapa de riesgo-UO'!I520</f>
        <v>0</v>
      </c>
      <c r="H519" s="332"/>
      <c r="I519" s="385"/>
      <c r="J519" s="332"/>
      <c r="K519" s="401"/>
      <c r="L519" s="399"/>
      <c r="M519" s="204">
        <f>IF('01-Mapa de riesgo-UO'!S520="No existen", "No existe control para el riesgo",'01-Mapa de riesgo-UO'!W520)</f>
        <v>0</v>
      </c>
      <c r="N519" s="204">
        <f>'01-Mapa de riesgo-UO'!AB520</f>
        <v>0</v>
      </c>
      <c r="O519" s="204">
        <f>'01-Mapa de riesgo-UO'!AG520</f>
        <v>0</v>
      </c>
      <c r="P519" s="218">
        <f>'01-Mapa de riesgo-UO'!AL520</f>
        <v>0</v>
      </c>
      <c r="Q519" s="218">
        <f>'01-Mapa de riesgo-UO'!AP520</f>
        <v>0</v>
      </c>
      <c r="R519" s="385"/>
      <c r="S519" s="399"/>
      <c r="T519" s="399"/>
      <c r="U519" s="223">
        <f>'01-Mapa de riesgo-UO'!AW520</f>
        <v>0</v>
      </c>
      <c r="V519" s="223">
        <f>'01-Mapa de riesgo-UO'!AX520</f>
        <v>0</v>
      </c>
      <c r="W519" s="180">
        <f>IF(U519="COMPARTIR",'01-Mapa de riesgo-UO'!BA520, IF(U519=0, 0,$I$6))</f>
        <v>0</v>
      </c>
      <c r="X519" s="221"/>
      <c r="Y519" s="221"/>
      <c r="Z519" s="221"/>
      <c r="AA519" s="221"/>
      <c r="AB519" s="324"/>
    </row>
    <row r="520" spans="1:28" ht="91.5" hidden="1" customHeight="1" x14ac:dyDescent="0.2">
      <c r="A520" s="324">
        <v>171</v>
      </c>
      <c r="B520" s="332" t="str">
        <f>'01-Mapa de riesgo-UO'!D521</f>
        <v>ADMINISTRACIÓN_INSTITUCIONAL</v>
      </c>
      <c r="C520" s="402" t="str">
        <f>+'01-Mapa de riesgo-UO'!F521</f>
        <v>NO</v>
      </c>
      <c r="D520" s="332" t="str">
        <f>'01-Mapa de riesgo-UO'!J521</f>
        <v>Imagen</v>
      </c>
      <c r="E520" s="332" t="str">
        <f>'01-Mapa de riesgo-UO'!K521</f>
        <v>Divulgación de información errada o perjudicial para la institución</v>
      </c>
      <c r="F520" s="332"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32" t="str">
        <f>'01-Mapa de riesgo-UO'!M521</f>
        <v xml:space="preserve">Afectación reputacional de la Universidad
Perdida de imagen </v>
      </c>
      <c r="I520" s="385" t="str">
        <f>'01-Mapa de riesgo-UO'!AT521</f>
        <v>MODERADO</v>
      </c>
      <c r="J520" s="332" t="str">
        <f>'01-Mapa de riesgo-UO'!AU521</f>
        <v>Numero de comunicaciones erradas durante la viegencia/total de comunicaciomes emitidas</v>
      </c>
      <c r="K520" s="401"/>
      <c r="L520" s="399"/>
      <c r="M520" s="204">
        <f>IF('01-Mapa de riesgo-UO'!S521="No existen", "No existe control para el riesgo",'01-Mapa de riesgo-UO'!W521)</f>
        <v>0</v>
      </c>
      <c r="N520" s="204">
        <f>'01-Mapa de riesgo-UO'!AB521</f>
        <v>0</v>
      </c>
      <c r="O520" s="204">
        <f>'01-Mapa de riesgo-UO'!AG521</f>
        <v>0</v>
      </c>
      <c r="P520" s="218">
        <f>'01-Mapa de riesgo-UO'!AL521</f>
        <v>0</v>
      </c>
      <c r="Q520" s="218">
        <f>'01-Mapa de riesgo-UO'!AP521</f>
        <v>0</v>
      </c>
      <c r="R520" s="385" t="str">
        <f>'01-Mapa de riesgo-UO'!AR521</f>
        <v>DÉBIL</v>
      </c>
      <c r="S520" s="399"/>
      <c r="T520" s="399"/>
      <c r="U520" s="223">
        <f>'01-Mapa de riesgo-UO'!AW521</f>
        <v>0</v>
      </c>
      <c r="V520" s="223">
        <f>'01-Mapa de riesgo-UO'!AX521</f>
        <v>0</v>
      </c>
      <c r="W520" s="180">
        <f>IF(U520="COMPARTIR",'01-Mapa de riesgo-UO'!BA521, IF(U520=0, 0,$I$6))</f>
        <v>0</v>
      </c>
      <c r="X520" s="221"/>
      <c r="Y520" s="221"/>
      <c r="Z520" s="221"/>
      <c r="AA520" s="221"/>
      <c r="AB520" s="324"/>
    </row>
    <row r="521" spans="1:28" ht="91.5" hidden="1" customHeight="1" x14ac:dyDescent="0.2">
      <c r="A521" s="324"/>
      <c r="B521" s="332"/>
      <c r="C521" s="402"/>
      <c r="D521" s="332"/>
      <c r="E521" s="332"/>
      <c r="F521" s="332"/>
      <c r="G521" s="52" t="str">
        <f>'01-Mapa de riesgo-UO'!I522</f>
        <v>Falta de directrices, en cuanto a la centralización de las comunicaciones a través de un unico canal</v>
      </c>
      <c r="H521" s="332"/>
      <c r="I521" s="385"/>
      <c r="J521" s="332"/>
      <c r="K521" s="401"/>
      <c r="L521" s="399"/>
      <c r="M521" s="204">
        <f>IF('01-Mapa de riesgo-UO'!S522="No existen", "No existe control para el riesgo",'01-Mapa de riesgo-UO'!W522)</f>
        <v>0</v>
      </c>
      <c r="N521" s="204">
        <f>'01-Mapa de riesgo-UO'!AB522</f>
        <v>0</v>
      </c>
      <c r="O521" s="204">
        <f>'01-Mapa de riesgo-UO'!AG522</f>
        <v>0</v>
      </c>
      <c r="P521" s="218">
        <f>'01-Mapa de riesgo-UO'!AL522</f>
        <v>0</v>
      </c>
      <c r="Q521" s="218">
        <f>'01-Mapa de riesgo-UO'!AP522</f>
        <v>0</v>
      </c>
      <c r="R521" s="385"/>
      <c r="S521" s="399"/>
      <c r="T521" s="399"/>
      <c r="U521" s="223">
        <f>'01-Mapa de riesgo-UO'!AW522</f>
        <v>0</v>
      </c>
      <c r="V521" s="223">
        <f>'01-Mapa de riesgo-UO'!AX522</f>
        <v>0</v>
      </c>
      <c r="W521" s="180">
        <f>IF(U521="COMPARTIR",'01-Mapa de riesgo-UO'!BA522, IF(U521=0, 0,$I$6))</f>
        <v>0</v>
      </c>
      <c r="X521" s="221"/>
      <c r="Y521" s="221"/>
      <c r="Z521" s="221"/>
      <c r="AA521" s="221"/>
      <c r="AB521" s="324"/>
    </row>
    <row r="522" spans="1:28" ht="91.5" hidden="1" customHeight="1" x14ac:dyDescent="0.2">
      <c r="A522" s="324"/>
      <c r="B522" s="332"/>
      <c r="C522" s="402"/>
      <c r="D522" s="332"/>
      <c r="E522" s="332"/>
      <c r="F522" s="332"/>
      <c r="G522" s="52" t="str">
        <f>'01-Mapa de riesgo-UO'!I523</f>
        <v>Comunicaciones externas desviadas de la realidad, por actores externos y sus motivaciones personales</v>
      </c>
      <c r="H522" s="332"/>
      <c r="I522" s="385"/>
      <c r="J522" s="332"/>
      <c r="K522" s="401"/>
      <c r="L522" s="399"/>
      <c r="M522" s="204" t="str">
        <f>IF('01-Mapa de riesgo-UO'!S523="No existen", "No existe control para el riesgo",'01-Mapa de riesgo-UO'!W523)</f>
        <v>Derecho de petición
Apoyo juridico
Verificación en la veracidad de la información</v>
      </c>
      <c r="N522" s="204">
        <f>'01-Mapa de riesgo-UO'!AB523</f>
        <v>0</v>
      </c>
      <c r="O522" s="204" t="str">
        <f>'01-Mapa de riesgo-UO'!AG523</f>
        <v>Director(a) Comunicaciones</v>
      </c>
      <c r="P522" s="218" t="str">
        <f>'01-Mapa de riesgo-UO'!AL523</f>
        <v>No definida</v>
      </c>
      <c r="Q522" s="218" t="str">
        <f>'01-Mapa de riesgo-UO'!AP523</f>
        <v>Detectivo</v>
      </c>
      <c r="R522" s="385"/>
      <c r="S522" s="399"/>
      <c r="T522" s="399"/>
      <c r="U522" s="223" t="str">
        <f>'01-Mapa de riesgo-UO'!AW523</f>
        <v>TRANSFERIR</v>
      </c>
      <c r="V522" s="223" t="str">
        <f>'01-Mapa de riesgo-UO'!AX523</f>
        <v>Generar una hoja de ruta para el apoyo legal y la verificación de la veracidad de la información</v>
      </c>
      <c r="W522" s="180">
        <f>IF(U522="COMPARTIR",'01-Mapa de riesgo-UO'!BA523, IF(U522=0, 0,$I$6))</f>
        <v>0</v>
      </c>
      <c r="X522" s="221"/>
      <c r="Y522" s="221"/>
      <c r="Z522" s="221"/>
      <c r="AA522" s="221"/>
      <c r="AB522" s="324"/>
    </row>
    <row r="523" spans="1:28" ht="91.5" hidden="1" customHeight="1" x14ac:dyDescent="0.2">
      <c r="A523" s="324">
        <v>172</v>
      </c>
      <c r="B523" s="332" t="str">
        <f>'01-Mapa de riesgo-UO'!D524</f>
        <v>ADMINISTRACIÓN_INSTITUCIONAL</v>
      </c>
      <c r="C523" s="402" t="str">
        <f>+'01-Mapa de riesgo-UO'!F524</f>
        <v>NO</v>
      </c>
      <c r="D523" s="332" t="str">
        <f>'01-Mapa de riesgo-UO'!J524</f>
        <v>Corrupción</v>
      </c>
      <c r="E523" s="332" t="str">
        <f>'01-Mapa de riesgo-UO'!K524</f>
        <v>Manipulacion de los medios de comunicación de la Universidad</v>
      </c>
      <c r="F523" s="332" t="str">
        <f>'01-Mapa de riesgo-UO'!L524</f>
        <v>Uso indebido de los medios de comunicaciòn con el fin de favorecer a terceros o intereses particulares</v>
      </c>
      <c r="G523" s="52" t="str">
        <f>'01-Mapa de riesgo-UO'!I524</f>
        <v>Presiones por actores externos a la Universidad</v>
      </c>
      <c r="H523" s="332" t="str">
        <f>'01-Mapa de riesgo-UO'!M524</f>
        <v>Crisis reputacional de la Universidad
Sanciones legales para la Universidad</v>
      </c>
      <c r="I523" s="385" t="str">
        <f>'01-Mapa de riesgo-UO'!AT524</f>
        <v>MODERADO</v>
      </c>
      <c r="J523" s="332" t="str">
        <f>'01-Mapa de riesgo-UO'!AU524</f>
        <v>Comunicaciones erradas/Total de publicaciones</v>
      </c>
      <c r="K523" s="401"/>
      <c r="L523" s="399"/>
      <c r="M523" s="204">
        <f>IF('01-Mapa de riesgo-UO'!S524="No existen", "No existe control para el riesgo",'01-Mapa de riesgo-UO'!W524)</f>
        <v>0</v>
      </c>
      <c r="N523" s="204">
        <f>'01-Mapa de riesgo-UO'!AB524</f>
        <v>0</v>
      </c>
      <c r="O523" s="204">
        <f>'01-Mapa de riesgo-UO'!AG524</f>
        <v>0</v>
      </c>
      <c r="P523" s="218">
        <f>'01-Mapa de riesgo-UO'!AL524</f>
        <v>0</v>
      </c>
      <c r="Q523" s="218">
        <f>'01-Mapa de riesgo-UO'!AP524</f>
        <v>0</v>
      </c>
      <c r="R523" s="385" t="str">
        <f>'01-Mapa de riesgo-UO'!AR524</f>
        <v>INEXISTENTE</v>
      </c>
      <c r="S523" s="399"/>
      <c r="T523" s="399"/>
      <c r="U523" s="223">
        <f>'01-Mapa de riesgo-UO'!AW524</f>
        <v>0</v>
      </c>
      <c r="V523" s="223">
        <f>'01-Mapa de riesgo-UO'!AX524</f>
        <v>0</v>
      </c>
      <c r="W523" s="180">
        <f>IF(U523="COMPARTIR",'01-Mapa de riesgo-UO'!BA524, IF(U523=0, 0,$I$6))</f>
        <v>0</v>
      </c>
      <c r="X523" s="221"/>
      <c r="Y523" s="221"/>
      <c r="Z523" s="221"/>
      <c r="AA523" s="221"/>
      <c r="AB523" s="324"/>
    </row>
    <row r="524" spans="1:28" ht="91.5" hidden="1" customHeight="1" x14ac:dyDescent="0.2">
      <c r="A524" s="324"/>
      <c r="B524" s="332"/>
      <c r="C524" s="402"/>
      <c r="D524" s="332"/>
      <c r="E524" s="332"/>
      <c r="F524" s="332"/>
      <c r="G524" s="52" t="str">
        <f>'01-Mapa de riesgo-UO'!I525</f>
        <v>Falta de ética al interior de la Universidad</v>
      </c>
      <c r="H524" s="332"/>
      <c r="I524" s="385"/>
      <c r="J524" s="332"/>
      <c r="K524" s="401"/>
      <c r="L524" s="399"/>
      <c r="M524" s="204">
        <f>IF('01-Mapa de riesgo-UO'!S525="No existen", "No existe control para el riesgo",'01-Mapa de riesgo-UO'!W525)</f>
        <v>0</v>
      </c>
      <c r="N524" s="204">
        <f>'01-Mapa de riesgo-UO'!AB525</f>
        <v>0</v>
      </c>
      <c r="O524" s="204">
        <f>'01-Mapa de riesgo-UO'!AG525</f>
        <v>0</v>
      </c>
      <c r="P524" s="218">
        <f>'01-Mapa de riesgo-UO'!AL525</f>
        <v>0</v>
      </c>
      <c r="Q524" s="218">
        <f>'01-Mapa de riesgo-UO'!AP525</f>
        <v>0</v>
      </c>
      <c r="R524" s="385"/>
      <c r="S524" s="399"/>
      <c r="T524" s="399"/>
      <c r="U524" s="223">
        <f>'01-Mapa de riesgo-UO'!AW525</f>
        <v>0</v>
      </c>
      <c r="V524" s="223">
        <f>'01-Mapa de riesgo-UO'!AX525</f>
        <v>0</v>
      </c>
      <c r="W524" s="180">
        <f>IF(U524="COMPARTIR",'01-Mapa de riesgo-UO'!BA525, IF(U524=0, 0,$I$6))</f>
        <v>0</v>
      </c>
      <c r="X524" s="221"/>
      <c r="Y524" s="221"/>
      <c r="Z524" s="221"/>
      <c r="AA524" s="221"/>
      <c r="AB524" s="324"/>
    </row>
    <row r="525" spans="1:28" ht="91.5" hidden="1" customHeight="1" x14ac:dyDescent="0.2">
      <c r="A525" s="324"/>
      <c r="B525" s="332"/>
      <c r="C525" s="402"/>
      <c r="D525" s="332"/>
      <c r="E525" s="332"/>
      <c r="F525" s="332"/>
      <c r="G525" s="52" t="str">
        <f>'01-Mapa de riesgo-UO'!I526</f>
        <v>Falta de directrices, en cuanto a la centralización de las comunicaciones a través de un único canal</v>
      </c>
      <c r="H525" s="332"/>
      <c r="I525" s="385"/>
      <c r="J525" s="332"/>
      <c r="K525" s="401"/>
      <c r="L525" s="399"/>
      <c r="M525" s="204">
        <f>IF('01-Mapa de riesgo-UO'!S526="No existen", "No existe control para el riesgo",'01-Mapa de riesgo-UO'!W526)</f>
        <v>0</v>
      </c>
      <c r="N525" s="204">
        <f>'01-Mapa de riesgo-UO'!AB526</f>
        <v>0</v>
      </c>
      <c r="O525" s="204">
        <f>'01-Mapa de riesgo-UO'!AG526</f>
        <v>0</v>
      </c>
      <c r="P525" s="218">
        <f>'01-Mapa de riesgo-UO'!AL526</f>
        <v>0</v>
      </c>
      <c r="Q525" s="218">
        <f>'01-Mapa de riesgo-UO'!AP526</f>
        <v>0</v>
      </c>
      <c r="R525" s="385"/>
      <c r="S525" s="399"/>
      <c r="T525" s="399"/>
      <c r="U525" s="223">
        <f>'01-Mapa de riesgo-UO'!AW526</f>
        <v>0</v>
      </c>
      <c r="V525" s="223">
        <f>'01-Mapa de riesgo-UO'!AX526</f>
        <v>0</v>
      </c>
      <c r="W525" s="180">
        <f>IF(U525="COMPARTIR",'01-Mapa de riesgo-UO'!BA526, IF(U525=0, 0,$I$6))</f>
        <v>0</v>
      </c>
      <c r="X525" s="221"/>
      <c r="Y525" s="221"/>
      <c r="Z525" s="221"/>
      <c r="AA525" s="221"/>
      <c r="AB525" s="324"/>
    </row>
    <row r="526" spans="1:28" ht="91.5" hidden="1" customHeight="1" x14ac:dyDescent="0.2">
      <c r="A526" s="324">
        <v>173</v>
      </c>
      <c r="B526" s="332" t="str">
        <f>'01-Mapa de riesgo-UO'!D527</f>
        <v>ADMINISTRACIÓN_INSTITUCIONAL</v>
      </c>
      <c r="C526" s="402" t="str">
        <f>+'01-Mapa de riesgo-UO'!F527</f>
        <v>NO</v>
      </c>
      <c r="D526" s="332" t="str">
        <f>'01-Mapa de riesgo-UO'!J527</f>
        <v>Imagen</v>
      </c>
      <c r="E526" s="332" t="str">
        <f>'01-Mapa de riesgo-UO'!K527</f>
        <v>Demandas por derechos de autor y por uso de imagen</v>
      </c>
      <c r="F526" s="332" t="str">
        <f>'01-Mapa de riesgo-UO'!L527</f>
        <v>Demandas de autoría por el uso de material audiovisual, y por el uso de imagen sin previo consentimiento</v>
      </c>
      <c r="G526" s="52" t="str">
        <f>'01-Mapa de riesgo-UO'!I527</f>
        <v>Inexistencia de un formato para la cesión de derechos de autor</v>
      </c>
      <c r="H526" s="332" t="str">
        <f>'01-Mapa de riesgo-UO'!M527</f>
        <v>Pérdida económica por demandas
Sanciones legales para la Universidad</v>
      </c>
      <c r="I526" s="385" t="str">
        <f>'01-Mapa de riesgo-UO'!AT527</f>
        <v>MODERADO</v>
      </c>
      <c r="J526" s="332" t="str">
        <f>'01-Mapa de riesgo-UO'!AU527</f>
        <v>(Demandas por uso de imagen + Demandas por derechos de autor)/Total de Publicaciones</v>
      </c>
      <c r="K526" s="401"/>
      <c r="L526" s="399"/>
      <c r="M526" s="204">
        <f>IF('01-Mapa de riesgo-UO'!S527="No existen", "No existe control para el riesgo",'01-Mapa de riesgo-UO'!W527)</f>
        <v>0</v>
      </c>
      <c r="N526" s="204">
        <f>'01-Mapa de riesgo-UO'!AB527</f>
        <v>0</v>
      </c>
      <c r="O526" s="204">
        <f>'01-Mapa de riesgo-UO'!AG527</f>
        <v>0</v>
      </c>
      <c r="P526" s="218">
        <f>'01-Mapa de riesgo-UO'!AL527</f>
        <v>0</v>
      </c>
      <c r="Q526" s="218">
        <f>'01-Mapa de riesgo-UO'!AP527</f>
        <v>0</v>
      </c>
      <c r="R526" s="385" t="str">
        <f>'01-Mapa de riesgo-UO'!AR527</f>
        <v>DÉBIL</v>
      </c>
      <c r="S526" s="399"/>
      <c r="T526" s="399"/>
      <c r="U526" s="223">
        <f>'01-Mapa de riesgo-UO'!AW527</f>
        <v>0</v>
      </c>
      <c r="V526" s="223">
        <f>'01-Mapa de riesgo-UO'!AX527</f>
        <v>0</v>
      </c>
      <c r="W526" s="180">
        <f>IF(U526="COMPARTIR",'01-Mapa de riesgo-UO'!BA527, IF(U526=0, 0,$I$6))</f>
        <v>0</v>
      </c>
      <c r="X526" s="221"/>
      <c r="Y526" s="221"/>
      <c r="Z526" s="221"/>
      <c r="AA526" s="221"/>
      <c r="AB526" s="324"/>
    </row>
    <row r="527" spans="1:28" ht="91.5" hidden="1" customHeight="1" x14ac:dyDescent="0.2">
      <c r="A527" s="324"/>
      <c r="B527" s="332"/>
      <c r="C527" s="402"/>
      <c r="D527" s="332"/>
      <c r="E527" s="332"/>
      <c r="F527" s="332"/>
      <c r="G527" s="52" t="str">
        <f>'01-Mapa de riesgo-UO'!I528</f>
        <v>Inexistencia de un formato para el consentimiento de uso de imagen</v>
      </c>
      <c r="H527" s="332"/>
      <c r="I527" s="385"/>
      <c r="J527" s="332"/>
      <c r="K527" s="401"/>
      <c r="L527" s="399"/>
      <c r="M527" s="204" t="str">
        <f>IF('01-Mapa de riesgo-UO'!S528="No existen", "No existe control para el riesgo",'01-Mapa de riesgo-UO'!W528)</f>
        <v>Existen formatos creados, más no están incorporados en el proceso aún</v>
      </c>
      <c r="N527" s="204">
        <f>'01-Mapa de riesgo-UO'!AB528</f>
        <v>0</v>
      </c>
      <c r="O527" s="204">
        <f>'01-Mapa de riesgo-UO'!AG528</f>
        <v>0</v>
      </c>
      <c r="P527" s="218" t="str">
        <f>'01-Mapa de riesgo-UO'!AL528</f>
        <v>Diaria</v>
      </c>
      <c r="Q527" s="218" t="str">
        <f>'01-Mapa de riesgo-UO'!AP528</f>
        <v>Preventivo</v>
      </c>
      <c r="R527" s="385"/>
      <c r="S527" s="399"/>
      <c r="T527" s="399"/>
      <c r="U527" s="223" t="str">
        <f>'01-Mapa de riesgo-UO'!AW528</f>
        <v>REDUCIR</v>
      </c>
      <c r="V527" s="223" t="str">
        <f>'01-Mapa de riesgo-UO'!AX528</f>
        <v>Incorporar en el proceso periodístico el uso de formatos para la autorización de uso de imagen</v>
      </c>
      <c r="W527" s="180">
        <f>IF(U527="COMPARTIR",'01-Mapa de riesgo-UO'!BA528, IF(U527=0, 0,$I$6))</f>
        <v>0</v>
      </c>
      <c r="X527" s="221"/>
      <c r="Y527" s="221"/>
      <c r="Z527" s="221"/>
      <c r="AA527" s="221"/>
      <c r="AB527" s="324"/>
    </row>
    <row r="528" spans="1:28" ht="91.5" hidden="1" customHeight="1" x14ac:dyDescent="0.2">
      <c r="A528" s="324"/>
      <c r="B528" s="332"/>
      <c r="C528" s="402"/>
      <c r="D528" s="332"/>
      <c r="E528" s="332"/>
      <c r="F528" s="332"/>
      <c r="G528" s="52">
        <f>'01-Mapa de riesgo-UO'!I529</f>
        <v>0</v>
      </c>
      <c r="H528" s="332"/>
      <c r="I528" s="385"/>
      <c r="J528" s="332"/>
      <c r="K528" s="401"/>
      <c r="L528" s="399"/>
      <c r="M528" s="204">
        <f>IF('01-Mapa de riesgo-UO'!S529="No existen", "No existe control para el riesgo",'01-Mapa de riesgo-UO'!W529)</f>
        <v>0</v>
      </c>
      <c r="N528" s="204">
        <f>'01-Mapa de riesgo-UO'!AB529</f>
        <v>0</v>
      </c>
      <c r="O528" s="204">
        <f>'01-Mapa de riesgo-UO'!AG529</f>
        <v>0</v>
      </c>
      <c r="P528" s="218">
        <f>'01-Mapa de riesgo-UO'!AL529</f>
        <v>0</v>
      </c>
      <c r="Q528" s="218">
        <f>'01-Mapa de riesgo-UO'!AP529</f>
        <v>0</v>
      </c>
      <c r="R528" s="385"/>
      <c r="S528" s="399"/>
      <c r="T528" s="399"/>
      <c r="U528" s="223">
        <f>'01-Mapa de riesgo-UO'!AW529</f>
        <v>0</v>
      </c>
      <c r="V528" s="223">
        <f>'01-Mapa de riesgo-UO'!AX529</f>
        <v>0</v>
      </c>
      <c r="W528" s="180">
        <f>IF(U528="COMPARTIR",'01-Mapa de riesgo-UO'!BA529, IF(U528=0, 0,$I$6))</f>
        <v>0</v>
      </c>
      <c r="X528" s="221"/>
      <c r="Y528" s="221"/>
      <c r="Z528" s="221"/>
      <c r="AA528" s="221"/>
      <c r="AB528" s="324"/>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5NvWavlrJIXRgzJw0i/FYHyzOXeibPepl7eSbi51HgCo818K26kRaOjxOe4qOzmq6MSFjqZGiygJdX85NUEjlg==" saltValue="1NB6yWWJHSAq8dKZFU/rWA==" spinCount="100000" sheet="1" selectLockedCells="1" selectUnlockedCells="1"/>
  <autoFilter ref="A9:AC528">
    <filterColumn colId="1">
      <filters>
        <filter val="EXTENSIÓN_PROYECCIÓN_SOCIAL"/>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1410" priority="548" stopIfTrue="1" operator="equal">
      <formula>1</formula>
    </cfRule>
    <cfRule type="cellIs" dxfId="1409" priority="549" stopIfTrue="1" operator="between">
      <formula>1.9</formula>
      <formula>3.1</formula>
    </cfRule>
    <cfRule type="cellIs" dxfId="1408" priority="550" stopIfTrue="1" operator="equal">
      <formula>4</formula>
    </cfRule>
  </conditionalFormatting>
  <conditionalFormatting sqref="I10:I528">
    <cfRule type="cellIs" dxfId="1407" priority="539" operator="equal">
      <formula>"LEVE"</formula>
    </cfRule>
    <cfRule type="cellIs" dxfId="1406" priority="540" operator="equal">
      <formula>"MODERADO"</formula>
    </cfRule>
    <cfRule type="cellIs" dxfId="1405" priority="541" operator="equal">
      <formula>"GRAVE"</formula>
    </cfRule>
  </conditionalFormatting>
  <conditionalFormatting sqref="AB10:AB528">
    <cfRule type="containsText" dxfId="1404" priority="532" operator="containsText" text="CONTINUA LA ACCIÓN ANTERIOR">
      <formula>NOT(ISERROR(SEARCH("CONTINUA LA ACCIÓN ANTERIOR",AB10)))</formula>
    </cfRule>
    <cfRule type="containsText" dxfId="1403" priority="533" operator="containsText" text="REQUIERE NUEVA ACCIÓN">
      <formula>NOT(ISERROR(SEARCH("REQUIERE NUEVA ACCIÓN",AB10)))</formula>
    </cfRule>
    <cfRule type="containsText" dxfId="1402"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1"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0" priority="521" operator="beginsWith" text="Eficaz">
      <formula>LEFT(Z10,LEN("Eficaz"))="Eficaz"</formula>
    </cfRule>
  </conditionalFormatting>
  <conditionalFormatting sqref="V10:V528">
    <cfRule type="expression" dxfId="1399" priority="520">
      <formula>U10="ASUMIR"</formula>
    </cfRule>
  </conditionalFormatting>
  <conditionalFormatting sqref="W10:W528">
    <cfRule type="expression" dxfId="1398"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1397"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1396"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1395"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1394" priority="507">
      <formula>U10="ASUMIR"</formula>
    </cfRule>
  </conditionalFormatting>
  <conditionalFormatting sqref="P10:P528">
    <cfRule type="expression" dxfId="1393"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1392" priority="505">
      <formula>$M$10="No existe control para el riesgo"</formula>
    </cfRule>
  </conditionalFormatting>
  <conditionalFormatting sqref="X10">
    <cfRule type="cellIs" dxfId="1391"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1390" priority="499" operator="equal">
      <formula>"NO_CUMPLIDA"</formula>
    </cfRule>
  </conditionalFormatting>
  <conditionalFormatting sqref="AA10">
    <cfRule type="expression" dxfId="1389" priority="498">
      <formula>$X$10&lt;&gt;"CUMPLIMIENTO_TOTAL"</formula>
    </cfRule>
  </conditionalFormatting>
  <conditionalFormatting sqref="AA11">
    <cfRule type="expression" dxfId="1388" priority="496">
      <formula>$X$11&lt;&gt;"CUMPLIMIENTO_TOTAL"</formula>
    </cfRule>
  </conditionalFormatting>
  <conditionalFormatting sqref="AA12">
    <cfRule type="expression" dxfId="1387" priority="495">
      <formula>$X$12&lt;&gt;"CUMPLIMIENTO_TOTAL"</formula>
    </cfRule>
  </conditionalFormatting>
  <conditionalFormatting sqref="AA13">
    <cfRule type="expression" dxfId="1386" priority="494">
      <formula>$X$13&lt;&gt;"CUMPLIMIENTO_TOTAL"</formula>
    </cfRule>
  </conditionalFormatting>
  <conditionalFormatting sqref="AA14">
    <cfRule type="expression" dxfId="1385" priority="493">
      <formula>$X$14&lt;&gt;"CUMPLIMIENTO_TOTAL"</formula>
    </cfRule>
  </conditionalFormatting>
  <conditionalFormatting sqref="AA15">
    <cfRule type="expression" dxfId="1384" priority="492">
      <formula>$X$15&lt;&gt;"CUMPLIMIENTO_TOTAL"</formula>
    </cfRule>
  </conditionalFormatting>
  <conditionalFormatting sqref="AA16">
    <cfRule type="expression" dxfId="1383" priority="491">
      <formula>$X$16&lt;&gt;"CUMPLIMIENTO_TOTAL"</formula>
    </cfRule>
  </conditionalFormatting>
  <conditionalFormatting sqref="AA17">
    <cfRule type="expression" dxfId="1382" priority="490">
      <formula>$X$17&lt;&gt;"CUMPLIMIENTO_TOTAL"</formula>
    </cfRule>
  </conditionalFormatting>
  <conditionalFormatting sqref="AA18">
    <cfRule type="expression" dxfId="1381" priority="489">
      <formula>$X$18&lt;&gt;"CUMPLIMIENTO_TOTAL"</formula>
    </cfRule>
  </conditionalFormatting>
  <conditionalFormatting sqref="AA19">
    <cfRule type="expression" dxfId="1380" priority="488">
      <formula>$X$19&lt;&gt;"CUMPLIMIENTO_TOTAL"</formula>
    </cfRule>
  </conditionalFormatting>
  <conditionalFormatting sqref="AA21">
    <cfRule type="expression" dxfId="1379" priority="486">
      <formula>$X$21&lt;&gt;"CUMPLIMIENTO_TOTAL"</formula>
    </cfRule>
  </conditionalFormatting>
  <conditionalFormatting sqref="AA22">
    <cfRule type="expression" dxfId="1378" priority="485">
      <formula>$X$22&lt;&gt;"CUMPLIMIENTO_TOTAL"</formula>
    </cfRule>
  </conditionalFormatting>
  <conditionalFormatting sqref="AA23">
    <cfRule type="expression" dxfId="1377" priority="484">
      <formula>$X$23&lt;&gt;"CUMPLIMIENTO_TOTAL"</formula>
    </cfRule>
  </conditionalFormatting>
  <conditionalFormatting sqref="AA24">
    <cfRule type="expression" dxfId="1376" priority="483">
      <formula>$X$24&lt;&gt;"CUMPLIMIENTO_TOTAL"</formula>
    </cfRule>
  </conditionalFormatting>
  <conditionalFormatting sqref="AA25">
    <cfRule type="expression" dxfId="1375" priority="482">
      <formula>$X$25&lt;&gt;"CUMPLIMIENTO_TOTAL"</formula>
    </cfRule>
  </conditionalFormatting>
  <conditionalFormatting sqref="AA26">
    <cfRule type="expression" dxfId="1374" priority="481">
      <formula>$X$26&lt;&gt;"CUMPLIMIENTO_TOTAL"</formula>
    </cfRule>
  </conditionalFormatting>
  <conditionalFormatting sqref="AA27">
    <cfRule type="expression" dxfId="1373" priority="480">
      <formula>$X$27&lt;&gt;"CUMPLIMIENTO_TOTAL"</formula>
    </cfRule>
  </conditionalFormatting>
  <conditionalFormatting sqref="AA28">
    <cfRule type="expression" dxfId="1372" priority="479">
      <formula>$X$28&lt;&gt;"CUMPLIMIENTO_TOTAL"</formula>
    </cfRule>
  </conditionalFormatting>
  <conditionalFormatting sqref="AA29">
    <cfRule type="expression" dxfId="1371" priority="478">
      <formula>$X$29&lt;&gt;"CUMPLIMIENTO_TOTAL"</formula>
    </cfRule>
  </conditionalFormatting>
  <conditionalFormatting sqref="AA30">
    <cfRule type="expression" dxfId="1370" priority="477">
      <formula>$X$30&lt;&gt;"CUMPLIMIENTO_TOTAL"</formula>
    </cfRule>
  </conditionalFormatting>
  <conditionalFormatting sqref="AA31">
    <cfRule type="expression" dxfId="1369" priority="476">
      <formula>$X$31&lt;&gt;"CUMPLIMIENTO_TOTAL"</formula>
    </cfRule>
  </conditionalFormatting>
  <conditionalFormatting sqref="AA32">
    <cfRule type="expression" dxfId="1368" priority="475">
      <formula>$X$32&lt;&gt;"CUMPLIMIENTO_TOTAL"</formula>
    </cfRule>
  </conditionalFormatting>
  <conditionalFormatting sqref="AA33">
    <cfRule type="expression" dxfId="1367" priority="474">
      <formula>$X$33&lt;&gt;"CUMPLIMIENTO_TOTAL"</formula>
    </cfRule>
  </conditionalFormatting>
  <conditionalFormatting sqref="AA34">
    <cfRule type="expression" dxfId="1366" priority="473">
      <formula>$X$34&lt;&gt;"CUMPLIMIENTO_TOTAL"</formula>
    </cfRule>
  </conditionalFormatting>
  <conditionalFormatting sqref="AA35">
    <cfRule type="expression" dxfId="1365" priority="472">
      <formula>$X$35&lt;&gt;"CUMPLIMIENTO_TOTAL"</formula>
    </cfRule>
  </conditionalFormatting>
  <conditionalFormatting sqref="AA36">
    <cfRule type="expression" dxfId="1364" priority="471">
      <formula>$X$36&lt;&gt;"CUMPLIMIENTO_TOTAL"</formula>
    </cfRule>
  </conditionalFormatting>
  <conditionalFormatting sqref="AA37">
    <cfRule type="expression" dxfId="1363" priority="470">
      <formula>$X$37&lt;&gt;"CUMPLIMIENTO_TOTAL"</formula>
    </cfRule>
  </conditionalFormatting>
  <conditionalFormatting sqref="AA38">
    <cfRule type="expression" dxfId="1362" priority="469">
      <formula>$X$38&lt;&gt;"CUMPLIMIENTO_TOTAL"</formula>
    </cfRule>
  </conditionalFormatting>
  <conditionalFormatting sqref="AA39">
    <cfRule type="expression" dxfId="1361" priority="468">
      <formula>$X$39&lt;&gt;"CUMPLIMIENTO_TOTAL"</formula>
    </cfRule>
  </conditionalFormatting>
  <conditionalFormatting sqref="AA40">
    <cfRule type="expression" dxfId="1360" priority="467">
      <formula>$X$40&lt;&gt;"CUMPLIMIENTO_TOTAL"</formula>
    </cfRule>
  </conditionalFormatting>
  <conditionalFormatting sqref="AA41">
    <cfRule type="expression" dxfId="1359" priority="466">
      <formula>$X$41&lt;&gt;"CUMPLIMIENTO_TOTAL"</formula>
    </cfRule>
  </conditionalFormatting>
  <conditionalFormatting sqref="AA42">
    <cfRule type="expression" dxfId="1358" priority="465">
      <formula>$X$42&lt;&gt;"CUMPLIMIENTO_TOTAL"</formula>
    </cfRule>
  </conditionalFormatting>
  <conditionalFormatting sqref="AA43">
    <cfRule type="expression" dxfId="1357" priority="464">
      <formula>$X$43&lt;&gt;"CUMPLIMIENTO_TOTAL"</formula>
    </cfRule>
  </conditionalFormatting>
  <conditionalFormatting sqref="AA44">
    <cfRule type="expression" dxfId="1356" priority="463">
      <formula>$X$44&lt;&gt;"CUMPLIMIENTO_TOTAL"</formula>
    </cfRule>
  </conditionalFormatting>
  <conditionalFormatting sqref="AA45">
    <cfRule type="expression" dxfId="1355" priority="462">
      <formula>$X$45&lt;&gt;"CUMPLIMIENTO_TOTAL"</formula>
    </cfRule>
  </conditionalFormatting>
  <conditionalFormatting sqref="AA46">
    <cfRule type="expression" dxfId="1354" priority="461">
      <formula>$X$46&lt;&gt;"CUMPLIMIENTO_TOTAL"</formula>
    </cfRule>
  </conditionalFormatting>
  <conditionalFormatting sqref="AA47">
    <cfRule type="expression" dxfId="1353" priority="460">
      <formula>$X$47&lt;&gt;"CUMPLIMIENTO_TOTAL"</formula>
    </cfRule>
  </conditionalFormatting>
  <conditionalFormatting sqref="AA48">
    <cfRule type="expression" dxfId="1352" priority="459">
      <formula>$X$48&lt;&gt;"CUMPLIMIENTO_TOTAL"</formula>
    </cfRule>
  </conditionalFormatting>
  <conditionalFormatting sqref="AA49">
    <cfRule type="expression" dxfId="1351" priority="458">
      <formula>$X$49&lt;&gt;"CUMPLIMIENTO_TOTAL"</formula>
    </cfRule>
  </conditionalFormatting>
  <conditionalFormatting sqref="AA50">
    <cfRule type="expression" dxfId="1350" priority="457">
      <formula>$X$50&lt;&gt;"CUMPLIMIENTO_TOTAL"</formula>
    </cfRule>
  </conditionalFormatting>
  <conditionalFormatting sqref="AA51">
    <cfRule type="expression" dxfId="1349" priority="456">
      <formula>$X$51&lt;&gt;"CUMPLIMIENTO_TOTAL"</formula>
    </cfRule>
  </conditionalFormatting>
  <conditionalFormatting sqref="AA52">
    <cfRule type="expression" dxfId="1348" priority="455">
      <formula>$X$52&lt;&gt;"CUMPLIMIENTO_TOTAL"</formula>
    </cfRule>
  </conditionalFormatting>
  <conditionalFormatting sqref="AA53">
    <cfRule type="expression" dxfId="1347" priority="454">
      <formula>$X$53&lt;&gt;"CUMPLIMIENTO_TOTAL"</formula>
    </cfRule>
  </conditionalFormatting>
  <conditionalFormatting sqref="AA54">
    <cfRule type="expression" dxfId="1346" priority="453">
      <formula>$X$54&lt;&gt;"CUMPLIMIENTO_TOTAL"</formula>
    </cfRule>
  </conditionalFormatting>
  <conditionalFormatting sqref="AA55">
    <cfRule type="expression" dxfId="1345" priority="452">
      <formula>$X$55&lt;&gt;"CUMPLIMIENTO_TOTAL"</formula>
    </cfRule>
  </conditionalFormatting>
  <conditionalFormatting sqref="AA56">
    <cfRule type="expression" dxfId="1344" priority="451">
      <formula>$X$56&lt;&gt;"CUMPLIMIENTO_TOTAL"</formula>
    </cfRule>
  </conditionalFormatting>
  <conditionalFormatting sqref="AA57">
    <cfRule type="expression" dxfId="1343" priority="450">
      <formula>$X$57&lt;&gt;"CUMPLIMIENTO_TOTAL"</formula>
    </cfRule>
  </conditionalFormatting>
  <conditionalFormatting sqref="AA58">
    <cfRule type="expression" dxfId="1342" priority="449">
      <formula>$X$58&lt;&gt;"CUMPLIMIENTO_TOTAL"</formula>
    </cfRule>
  </conditionalFormatting>
  <conditionalFormatting sqref="AA59">
    <cfRule type="expression" dxfId="1341" priority="448">
      <formula>$X$59&lt;&gt;"CUMPLIMIENTO_TOTAL"</formula>
    </cfRule>
  </conditionalFormatting>
  <conditionalFormatting sqref="AA60">
    <cfRule type="expression" dxfId="1340" priority="447">
      <formula>$X$60&lt;&gt;"CUMPLIMIENTO_TOTAL"</formula>
    </cfRule>
  </conditionalFormatting>
  <conditionalFormatting sqref="AA61">
    <cfRule type="expression" dxfId="1339" priority="446">
      <formula>$X$61&lt;&gt;"CUMPLIMIENTO_TOTAL"</formula>
    </cfRule>
  </conditionalFormatting>
  <conditionalFormatting sqref="AA62">
    <cfRule type="expression" dxfId="1338" priority="445">
      <formula>$X$62&lt;&gt;"CUMPLIMIENTO_TOTAL"</formula>
    </cfRule>
  </conditionalFormatting>
  <conditionalFormatting sqref="AA63">
    <cfRule type="expression" dxfId="1337" priority="444">
      <formula>$X$63&lt;&gt;"CUMPLIMIENTO_TOTAL"</formula>
    </cfRule>
  </conditionalFormatting>
  <conditionalFormatting sqref="AA64">
    <cfRule type="expression" dxfId="1336" priority="443">
      <formula>$X$64&lt;&gt;"CUMPLIMIENTO_TOTAL"</formula>
    </cfRule>
  </conditionalFormatting>
  <conditionalFormatting sqref="AA65">
    <cfRule type="expression" dxfId="1335" priority="442">
      <formula>$X$65&lt;&gt;"CUMPLIMIENTO_TOTAL"</formula>
    </cfRule>
  </conditionalFormatting>
  <conditionalFormatting sqref="AA66">
    <cfRule type="expression" dxfId="1334" priority="441">
      <formula>$X$66&lt;&gt;"CUMPLIMIENTO_TOTAL"</formula>
    </cfRule>
  </conditionalFormatting>
  <conditionalFormatting sqref="AA67">
    <cfRule type="expression" dxfId="1333" priority="440">
      <formula>$X$67&lt;&gt;"CUMPLIMIENTO_TOTAL"</formula>
    </cfRule>
  </conditionalFormatting>
  <conditionalFormatting sqref="AA68">
    <cfRule type="expression" dxfId="1332" priority="439">
      <formula>$X$68&lt;&gt;"CUMPLIMIENTO_TOTAL"</formula>
    </cfRule>
  </conditionalFormatting>
  <conditionalFormatting sqref="AA69">
    <cfRule type="expression" dxfId="1331" priority="438">
      <formula>$X$69&lt;&gt;"CUMPLIMIENTO_TOTAL"</formula>
    </cfRule>
  </conditionalFormatting>
  <conditionalFormatting sqref="AA70">
    <cfRule type="expression" dxfId="1330" priority="437">
      <formula>$X$70&lt;&gt;"CUMPLIMIENTO_TOTAL"</formula>
    </cfRule>
  </conditionalFormatting>
  <conditionalFormatting sqref="AA71">
    <cfRule type="expression" dxfId="1329" priority="436">
      <formula>$X$71&lt;&gt;"CUMPLIMIENTO_TOTAL"</formula>
    </cfRule>
  </conditionalFormatting>
  <conditionalFormatting sqref="AA72">
    <cfRule type="expression" dxfId="1328" priority="435">
      <formula>$X$72&lt;&gt;"CUMPLIMIENTO_TOTAL"</formula>
    </cfRule>
  </conditionalFormatting>
  <conditionalFormatting sqref="AA73">
    <cfRule type="expression" dxfId="1327" priority="434">
      <formula>$X$73&lt;&gt;"CUMPLIMIENTO_TOTAL"</formula>
    </cfRule>
  </conditionalFormatting>
  <conditionalFormatting sqref="AA74">
    <cfRule type="expression" dxfId="1326"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1325" priority="432">
      <formula>$X$75&lt;&gt;"CUMPLIMIENTO_TOTAL"</formula>
    </cfRule>
  </conditionalFormatting>
  <conditionalFormatting sqref="R10:R528">
    <cfRule type="cellIs" dxfId="1324" priority="427" operator="equal">
      <formula>"INEXISTENTE"</formula>
    </cfRule>
    <cfRule type="cellIs" dxfId="1323" priority="428" operator="equal">
      <formula>"ACEPTABLE"</formula>
    </cfRule>
    <cfRule type="cellIs" dxfId="1322" priority="429" operator="equal">
      <formula>"FUERTE"</formula>
    </cfRule>
    <cfRule type="cellIs" dxfId="1321" priority="430" operator="equal">
      <formula>"DÉBIL"</formula>
    </cfRule>
  </conditionalFormatting>
  <conditionalFormatting sqref="X13:X15">
    <cfRule type="cellIs" dxfId="1320" priority="419" operator="equal">
      <formula>"NO_CUMPLIDA"</formula>
    </cfRule>
    <cfRule type="expression" dxfId="1319" priority="422">
      <formula>U13="ASUMIR"</formula>
    </cfRule>
  </conditionalFormatting>
  <conditionalFormatting sqref="Y13:Y15">
    <cfRule type="expression" dxfId="1318" priority="420">
      <formula>U13="ASUMIR"</formula>
    </cfRule>
  </conditionalFormatting>
  <conditionalFormatting sqref="Z13:Z15">
    <cfRule type="expression" dxfId="1317" priority="421">
      <formula>U13="ASUMIR"</formula>
    </cfRule>
    <cfRule type="beginsWith" dxfId="1316" priority="423" operator="beginsWith" text="Eficaz">
      <formula>LEFT(Z13,LEN("Eficaz"))="Eficaz"</formula>
    </cfRule>
    <cfRule type="beginsWith" dxfId="1315" priority="424" operator="beginsWith" text="No eficaz">
      <formula>LEFT(Z13,LEN("No eficaz"))="No eficaz"</formula>
    </cfRule>
  </conditionalFormatting>
  <conditionalFormatting sqref="X19:X20">
    <cfRule type="cellIs" dxfId="1314" priority="411" operator="equal">
      <formula>"NO_CUMPLIDA"</formula>
    </cfRule>
    <cfRule type="expression" dxfId="1313" priority="414">
      <formula>U19="ASUMIR"</formula>
    </cfRule>
  </conditionalFormatting>
  <conditionalFormatting sqref="Y19:Y20">
    <cfRule type="expression" dxfId="1312" priority="412">
      <formula>U19="ASUMIR"</formula>
    </cfRule>
  </conditionalFormatting>
  <conditionalFormatting sqref="Z19:Z20">
    <cfRule type="expression" dxfId="1311" priority="413">
      <formula>U19="ASUMIR"</formula>
    </cfRule>
    <cfRule type="beginsWith" dxfId="1310" priority="415" operator="beginsWith" text="Eficaz">
      <formula>LEFT(Z19,LEN("Eficaz"))="Eficaz"</formula>
    </cfRule>
    <cfRule type="beginsWith" dxfId="1309" priority="416" operator="beginsWith" text="No eficaz">
      <formula>LEFT(Z19,LEN("No eficaz"))="No eficaz"</formula>
    </cfRule>
  </conditionalFormatting>
  <conditionalFormatting sqref="AA20">
    <cfRule type="expression" dxfId="1308" priority="410">
      <formula>U20="ASUMIR"</formula>
    </cfRule>
  </conditionalFormatting>
  <conditionalFormatting sqref="AA20">
    <cfRule type="expression" dxfId="1307" priority="409">
      <formula>$X$20&lt;&gt;"CUMPLIMIENTO_TOTAL"</formula>
    </cfRule>
  </conditionalFormatting>
  <conditionalFormatting sqref="X22:X23">
    <cfRule type="cellIs" dxfId="1306" priority="401" operator="equal">
      <formula>"NO_CUMPLIDA"</formula>
    </cfRule>
    <cfRule type="expression" dxfId="1305" priority="404">
      <formula>U22="ASUMIR"</formula>
    </cfRule>
  </conditionalFormatting>
  <conditionalFormatting sqref="Y22:Y23">
    <cfRule type="expression" dxfId="1304" priority="402">
      <formula>U22="ASUMIR"</formula>
    </cfRule>
  </conditionalFormatting>
  <conditionalFormatting sqref="Z22:Z23">
    <cfRule type="expression" dxfId="1303" priority="403">
      <formula>U22="ASUMIR"</formula>
    </cfRule>
    <cfRule type="beginsWith" dxfId="1302" priority="405" operator="beginsWith" text="Eficaz">
      <formula>LEFT(Z22,LEN("Eficaz"))="Eficaz"</formula>
    </cfRule>
    <cfRule type="beginsWith" dxfId="1301" priority="406" operator="beginsWith" text="No eficaz">
      <formula>LEFT(Z22,LEN("No eficaz"))="No eficaz"</formula>
    </cfRule>
  </conditionalFormatting>
  <conditionalFormatting sqref="X25:X36">
    <cfRule type="expression" dxfId="1300" priority="399">
      <formula>U25="ASUMIR"</formula>
    </cfRule>
  </conditionalFormatting>
  <conditionalFormatting sqref="Y25:Y36">
    <cfRule type="expression" dxfId="1299" priority="398">
      <formula>U25="ASUMIR"</formula>
    </cfRule>
  </conditionalFormatting>
  <conditionalFormatting sqref="X25:X26">
    <cfRule type="cellIs" dxfId="1298" priority="397" operator="equal">
      <formula>"NO_CUMPLIDA"</formula>
    </cfRule>
  </conditionalFormatting>
  <conditionalFormatting sqref="X26:X36">
    <cfRule type="cellIs" dxfId="1297" priority="396" operator="equal">
      <formula>"NO_CUMPLIDA"</formula>
    </cfRule>
  </conditionalFormatting>
  <conditionalFormatting sqref="X40:X41">
    <cfRule type="cellIs" dxfId="1296" priority="388" operator="equal">
      <formula>"NO_CUMPLIDA"</formula>
    </cfRule>
    <cfRule type="expression" dxfId="1295" priority="391">
      <formula>U40="ASUMIR"</formula>
    </cfRule>
  </conditionalFormatting>
  <conditionalFormatting sqref="Y40:Y41">
    <cfRule type="expression" dxfId="1294" priority="389">
      <formula>U40="ASUMIR"</formula>
    </cfRule>
  </conditionalFormatting>
  <conditionalFormatting sqref="Z40:Z41">
    <cfRule type="expression" dxfId="1293" priority="390">
      <formula>U40="ASUMIR"</formula>
    </cfRule>
    <cfRule type="beginsWith" dxfId="1292" priority="392" operator="beginsWith" text="Eficaz">
      <formula>LEFT(Z40,LEN("Eficaz"))="Eficaz"</formula>
    </cfRule>
    <cfRule type="beginsWith" dxfId="1291" priority="393" operator="beginsWith" text="No eficaz">
      <formula>LEFT(Z40,LEN("No eficaz"))="No eficaz"</formula>
    </cfRule>
  </conditionalFormatting>
  <conditionalFormatting sqref="X43">
    <cfRule type="cellIs" dxfId="1290" priority="380" operator="equal">
      <formula>"NO_CUMPLIDA"</formula>
    </cfRule>
    <cfRule type="expression" dxfId="1289" priority="383">
      <formula>U43="ASUMIR"</formula>
    </cfRule>
  </conditionalFormatting>
  <conditionalFormatting sqref="Y43">
    <cfRule type="expression" dxfId="1288" priority="381">
      <formula>U43="ASUMIR"</formula>
    </cfRule>
  </conditionalFormatting>
  <conditionalFormatting sqref="Z43">
    <cfRule type="expression" dxfId="1287" priority="382">
      <formula>U43="ASUMIR"</formula>
    </cfRule>
    <cfRule type="beginsWith" dxfId="1286" priority="384" operator="beginsWith" text="Eficaz">
      <formula>LEFT(Z43,LEN("Eficaz"))="Eficaz"</formula>
    </cfRule>
    <cfRule type="beginsWith" dxfId="1285" priority="385" operator="beginsWith" text="No eficaz">
      <formula>LEFT(Z43,LEN("No eficaz"))="No eficaz"</formula>
    </cfRule>
  </conditionalFormatting>
  <conditionalFormatting sqref="X55">
    <cfRule type="cellIs" dxfId="1284" priority="372" operator="equal">
      <formula>"NO_CUMPLIDA"</formula>
    </cfRule>
    <cfRule type="expression" dxfId="1283" priority="375">
      <formula>U55="ASUMIR"</formula>
    </cfRule>
  </conditionalFormatting>
  <conditionalFormatting sqref="Y55">
    <cfRule type="expression" dxfId="1282" priority="373">
      <formula>U55="ASUMIR"</formula>
    </cfRule>
  </conditionalFormatting>
  <conditionalFormatting sqref="Z55">
    <cfRule type="expression" dxfId="1281" priority="374">
      <formula>U55="ASUMIR"</formula>
    </cfRule>
    <cfRule type="beginsWith" dxfId="1280" priority="376" operator="beginsWith" text="Eficaz">
      <formula>LEFT(Z55,LEN("Eficaz"))="Eficaz"</formula>
    </cfRule>
    <cfRule type="beginsWith" dxfId="1279" priority="377" operator="beginsWith" text="No eficaz">
      <formula>LEFT(Z55,LEN("No eficaz"))="No eficaz"</formula>
    </cfRule>
  </conditionalFormatting>
  <conditionalFormatting sqref="Z59">
    <cfRule type="beginsWith" dxfId="1278" priority="369" operator="beginsWith" text="No eficaz">
      <formula>LEFT(Z59,LEN("No eficaz"))="No eficaz"</formula>
    </cfRule>
  </conditionalFormatting>
  <conditionalFormatting sqref="Z59">
    <cfRule type="beginsWith" dxfId="1277" priority="368" operator="beginsWith" text="Eficaz">
      <formula>LEFT(Z59,LEN("Eficaz"))="Eficaz"</formula>
    </cfRule>
  </conditionalFormatting>
  <conditionalFormatting sqref="X58:X59">
    <cfRule type="expression" dxfId="1276" priority="367">
      <formula>U58="ASUMIR"</formula>
    </cfRule>
  </conditionalFormatting>
  <conditionalFormatting sqref="Z59">
    <cfRule type="expression" dxfId="1275" priority="366">
      <formula>U59="ASUMIR"</formula>
    </cfRule>
  </conditionalFormatting>
  <conditionalFormatting sqref="X58">
    <cfRule type="cellIs" dxfId="1274" priority="365" operator="equal">
      <formula>"NO_CUMPLIDA"</formula>
    </cfRule>
  </conditionalFormatting>
  <conditionalFormatting sqref="X59">
    <cfRule type="cellIs" dxfId="1273" priority="364" operator="equal">
      <formula>"NO_CUMPLIDA"</formula>
    </cfRule>
  </conditionalFormatting>
  <conditionalFormatting sqref="Y58:Y59">
    <cfRule type="expression" dxfId="1272" priority="363">
      <formula>U58="ASUMIR"</formula>
    </cfRule>
  </conditionalFormatting>
  <conditionalFormatting sqref="Z58">
    <cfRule type="beginsWith" dxfId="1271" priority="361" operator="beginsWith" text="No eficaz">
      <formula>LEFT(Z58,LEN("No eficaz"))="No eficaz"</formula>
    </cfRule>
  </conditionalFormatting>
  <conditionalFormatting sqref="Z58">
    <cfRule type="beginsWith" dxfId="1270" priority="360" operator="beginsWith" text="Eficaz">
      <formula>LEFT(Z58,LEN("Eficaz"))="Eficaz"</formula>
    </cfRule>
  </conditionalFormatting>
  <conditionalFormatting sqref="Z58">
    <cfRule type="expression" dxfId="1269" priority="359">
      <formula>U58="ASUMIR"</formula>
    </cfRule>
  </conditionalFormatting>
  <conditionalFormatting sqref="Z61:Z63">
    <cfRule type="beginsWith" dxfId="1268" priority="356" operator="beginsWith" text="No eficaz">
      <formula>LEFT(Z61,LEN("No eficaz"))="No eficaz"</formula>
    </cfRule>
  </conditionalFormatting>
  <conditionalFormatting sqref="Z61:Z63">
    <cfRule type="beginsWith" dxfId="1267" priority="355" operator="beginsWith" text="Eficaz">
      <formula>LEFT(Z61,LEN("Eficaz"))="Eficaz"</formula>
    </cfRule>
  </conditionalFormatting>
  <conditionalFormatting sqref="X61:X63">
    <cfRule type="expression" dxfId="1266" priority="354">
      <formula>U61="ASUMIR"</formula>
    </cfRule>
  </conditionalFormatting>
  <conditionalFormatting sqref="Z61:Z63">
    <cfRule type="expression" dxfId="1265" priority="353">
      <formula>U61="ASUMIR"</formula>
    </cfRule>
  </conditionalFormatting>
  <conditionalFormatting sqref="X61:X63">
    <cfRule type="cellIs" dxfId="1264" priority="352" operator="equal">
      <formula>"NO_CUMPLIDA"</formula>
    </cfRule>
  </conditionalFormatting>
  <conditionalFormatting sqref="Y61:Y63">
    <cfRule type="expression" dxfId="1263" priority="351">
      <formula>U61="ASUMIR"</formula>
    </cfRule>
  </conditionalFormatting>
  <conditionalFormatting sqref="Z67 Z79 Z74 Z72">
    <cfRule type="beginsWith" dxfId="1262" priority="348" operator="beginsWith" text="No eficaz">
      <formula>LEFT(Z67,LEN("No eficaz"))="No eficaz"</formula>
    </cfRule>
  </conditionalFormatting>
  <conditionalFormatting sqref="Z67 Z79 Z74 Z72">
    <cfRule type="beginsWith" dxfId="1261" priority="347" operator="beginsWith" text="Eficaz">
      <formula>LEFT(Z67,LEN("Eficaz"))="Eficaz"</formula>
    </cfRule>
  </conditionalFormatting>
  <conditionalFormatting sqref="X67:X79">
    <cfRule type="expression" dxfId="1260" priority="346">
      <formula>U67="ASUMIR"</formula>
    </cfRule>
  </conditionalFormatting>
  <conditionalFormatting sqref="Z67 Z79 Z74 Z72">
    <cfRule type="expression" dxfId="1259" priority="345">
      <formula>U67="ASUMIR"</formula>
    </cfRule>
  </conditionalFormatting>
  <conditionalFormatting sqref="Y72">
    <cfRule type="expression" dxfId="1258" priority="344">
      <formula>U72="ASUMIR"</formula>
    </cfRule>
  </conditionalFormatting>
  <conditionalFormatting sqref="X67:X79">
    <cfRule type="cellIs" dxfId="1257" priority="343" operator="equal">
      <formula>"NO_CUMPLIDA"</formula>
    </cfRule>
  </conditionalFormatting>
  <conditionalFormatting sqref="Y67:Y68">
    <cfRule type="expression" dxfId="1256" priority="342">
      <formula>U67="ASUMIR"</formula>
    </cfRule>
  </conditionalFormatting>
  <conditionalFormatting sqref="Y73">
    <cfRule type="expression" dxfId="1255" priority="341">
      <formula>U73="ASUMIR"</formula>
    </cfRule>
  </conditionalFormatting>
  <conditionalFormatting sqref="Y69">
    <cfRule type="expression" dxfId="1254" priority="340">
      <formula>U69="ASUMIR"</formula>
    </cfRule>
  </conditionalFormatting>
  <conditionalFormatting sqref="Y70">
    <cfRule type="expression" dxfId="1253" priority="339">
      <formula>U70="ASUMIR"</formula>
    </cfRule>
  </conditionalFormatting>
  <conditionalFormatting sqref="Y71">
    <cfRule type="expression" dxfId="1252" priority="338">
      <formula>U71="ASUMIR"</formula>
    </cfRule>
  </conditionalFormatting>
  <conditionalFormatting sqref="Y74">
    <cfRule type="expression" dxfId="1251" priority="337">
      <formula>U74="ASUMIR"</formula>
    </cfRule>
  </conditionalFormatting>
  <conditionalFormatting sqref="Y75">
    <cfRule type="expression" dxfId="1250" priority="336">
      <formula>U75="ASUMIR"</formula>
    </cfRule>
  </conditionalFormatting>
  <conditionalFormatting sqref="Y76">
    <cfRule type="expression" dxfId="1249" priority="335">
      <formula>U76="ASUMIR"</formula>
    </cfRule>
  </conditionalFormatting>
  <conditionalFormatting sqref="Y77">
    <cfRule type="expression" dxfId="1248" priority="334">
      <formula>U77="ASUMIR"</formula>
    </cfRule>
  </conditionalFormatting>
  <conditionalFormatting sqref="Y78">
    <cfRule type="expression" dxfId="1247" priority="333">
      <formula>U78="ASUMIR"</formula>
    </cfRule>
  </conditionalFormatting>
  <conditionalFormatting sqref="Y79">
    <cfRule type="expression" dxfId="1246" priority="332">
      <formula>U79="ASUMIR"</formula>
    </cfRule>
  </conditionalFormatting>
  <conditionalFormatting sqref="Z78">
    <cfRule type="beginsWith" dxfId="1245" priority="330" operator="beginsWith" text="No eficaz">
      <formula>LEFT(Z78,LEN("No eficaz"))="No eficaz"</formula>
    </cfRule>
  </conditionalFormatting>
  <conditionalFormatting sqref="Z78">
    <cfRule type="beginsWith" dxfId="1244" priority="329" operator="beginsWith" text="Eficaz">
      <formula>LEFT(Z78,LEN("Eficaz"))="Eficaz"</formula>
    </cfRule>
  </conditionalFormatting>
  <conditionalFormatting sqref="Z78">
    <cfRule type="expression" dxfId="1243" priority="328">
      <formula>U78="ASUMIR"</formula>
    </cfRule>
  </conditionalFormatting>
  <conditionalFormatting sqref="Z77">
    <cfRule type="beginsWith" dxfId="1242" priority="326" operator="beginsWith" text="No eficaz">
      <formula>LEFT(Z77,LEN("No eficaz"))="No eficaz"</formula>
    </cfRule>
  </conditionalFormatting>
  <conditionalFormatting sqref="Z77">
    <cfRule type="beginsWith" dxfId="1241" priority="325" operator="beginsWith" text="Eficaz">
      <formula>LEFT(Z77,LEN("Eficaz"))="Eficaz"</formula>
    </cfRule>
  </conditionalFormatting>
  <conditionalFormatting sqref="Z77">
    <cfRule type="expression" dxfId="1240" priority="324">
      <formula>U77="ASUMIR"</formula>
    </cfRule>
  </conditionalFormatting>
  <conditionalFormatting sqref="Z76">
    <cfRule type="beginsWith" dxfId="1239" priority="322" operator="beginsWith" text="No eficaz">
      <formula>LEFT(Z76,LEN("No eficaz"))="No eficaz"</formula>
    </cfRule>
  </conditionalFormatting>
  <conditionalFormatting sqref="Z76">
    <cfRule type="beginsWith" dxfId="1238" priority="321" operator="beginsWith" text="Eficaz">
      <formula>LEFT(Z76,LEN("Eficaz"))="Eficaz"</formula>
    </cfRule>
  </conditionalFormatting>
  <conditionalFormatting sqref="Z76">
    <cfRule type="expression" dxfId="1237" priority="320">
      <formula>U76="ASUMIR"</formula>
    </cfRule>
  </conditionalFormatting>
  <conditionalFormatting sqref="Z75">
    <cfRule type="beginsWith" dxfId="1236" priority="318" operator="beginsWith" text="No eficaz">
      <formula>LEFT(Z75,LEN("No eficaz"))="No eficaz"</formula>
    </cfRule>
  </conditionalFormatting>
  <conditionalFormatting sqref="Z75">
    <cfRule type="beginsWith" dxfId="1235" priority="317" operator="beginsWith" text="Eficaz">
      <formula>LEFT(Z75,LEN("Eficaz"))="Eficaz"</formula>
    </cfRule>
  </conditionalFormatting>
  <conditionalFormatting sqref="Z75">
    <cfRule type="expression" dxfId="1234" priority="316">
      <formula>U75="ASUMIR"</formula>
    </cfRule>
  </conditionalFormatting>
  <conditionalFormatting sqref="Z73">
    <cfRule type="beginsWith" dxfId="1233" priority="314" operator="beginsWith" text="No eficaz">
      <formula>LEFT(Z73,LEN("No eficaz"))="No eficaz"</formula>
    </cfRule>
  </conditionalFormatting>
  <conditionalFormatting sqref="Z73">
    <cfRule type="beginsWith" dxfId="1232" priority="313" operator="beginsWith" text="Eficaz">
      <formula>LEFT(Z73,LEN("Eficaz"))="Eficaz"</formula>
    </cfRule>
  </conditionalFormatting>
  <conditionalFormatting sqref="Z73">
    <cfRule type="expression" dxfId="1231" priority="312">
      <formula>U73="ASUMIR"</formula>
    </cfRule>
  </conditionalFormatting>
  <conditionalFormatting sqref="Z71">
    <cfRule type="beginsWith" dxfId="1230" priority="310" operator="beginsWith" text="No eficaz">
      <formula>LEFT(Z71,LEN("No eficaz"))="No eficaz"</formula>
    </cfRule>
  </conditionalFormatting>
  <conditionalFormatting sqref="Z71">
    <cfRule type="beginsWith" dxfId="1229" priority="309" operator="beginsWith" text="Eficaz">
      <formula>LEFT(Z71,LEN("Eficaz"))="Eficaz"</formula>
    </cfRule>
  </conditionalFormatting>
  <conditionalFormatting sqref="Z71">
    <cfRule type="expression" dxfId="1228" priority="308">
      <formula>U71="ASUMIR"</formula>
    </cfRule>
  </conditionalFormatting>
  <conditionalFormatting sqref="Z70">
    <cfRule type="beginsWith" dxfId="1227" priority="306" operator="beginsWith" text="No eficaz">
      <formula>LEFT(Z70,LEN("No eficaz"))="No eficaz"</formula>
    </cfRule>
  </conditionalFormatting>
  <conditionalFormatting sqref="Z70">
    <cfRule type="beginsWith" dxfId="1226" priority="305" operator="beginsWith" text="Eficaz">
      <formula>LEFT(Z70,LEN("Eficaz"))="Eficaz"</formula>
    </cfRule>
  </conditionalFormatting>
  <conditionalFormatting sqref="Z70">
    <cfRule type="expression" dxfId="1225" priority="304">
      <formula>U70="ASUMIR"</formula>
    </cfRule>
  </conditionalFormatting>
  <conditionalFormatting sqref="Z69">
    <cfRule type="beginsWith" dxfId="1224" priority="302" operator="beginsWith" text="No eficaz">
      <formula>LEFT(Z69,LEN("No eficaz"))="No eficaz"</formula>
    </cfRule>
  </conditionalFormatting>
  <conditionalFormatting sqref="Z69">
    <cfRule type="beginsWith" dxfId="1223" priority="301" operator="beginsWith" text="Eficaz">
      <formula>LEFT(Z69,LEN("Eficaz"))="Eficaz"</formula>
    </cfRule>
  </conditionalFormatting>
  <conditionalFormatting sqref="Z69">
    <cfRule type="expression" dxfId="1222" priority="300">
      <formula>U69="ASUMIR"</formula>
    </cfRule>
  </conditionalFormatting>
  <conditionalFormatting sqref="Z68">
    <cfRule type="beginsWith" dxfId="1221" priority="298" operator="beginsWith" text="No eficaz">
      <formula>LEFT(Z68,LEN("No eficaz"))="No eficaz"</formula>
    </cfRule>
  </conditionalFormatting>
  <conditionalFormatting sqref="Z68">
    <cfRule type="beginsWith" dxfId="1220" priority="297" operator="beginsWith" text="Eficaz">
      <formula>LEFT(Z68,LEN("Eficaz"))="Eficaz"</formula>
    </cfRule>
  </conditionalFormatting>
  <conditionalFormatting sqref="Z68">
    <cfRule type="expression" dxfId="1219" priority="296">
      <formula>U68="ASUMIR"</formula>
    </cfRule>
  </conditionalFormatting>
  <conditionalFormatting sqref="X91:X105">
    <cfRule type="cellIs" dxfId="1218" priority="289" operator="equal">
      <formula>"NO_CUMPLIDA"</formula>
    </cfRule>
    <cfRule type="expression" dxfId="1217" priority="291">
      <formula>U91="ASUMIR"</formula>
    </cfRule>
  </conditionalFormatting>
  <conditionalFormatting sqref="Y91:Y105">
    <cfRule type="expression" dxfId="1216" priority="288">
      <formula>U91="ASUMIR"</formula>
    </cfRule>
  </conditionalFormatting>
  <conditionalFormatting sqref="Z91:Z105">
    <cfRule type="expression" dxfId="1215" priority="290">
      <formula>U91="ASUMIR"</formula>
    </cfRule>
    <cfRule type="beginsWith" dxfId="1214" priority="292" operator="beginsWith" text="Eficaz">
      <formula>LEFT(Z91,LEN("Eficaz"))="Eficaz"</formula>
    </cfRule>
    <cfRule type="beginsWith" dxfId="1213" priority="293" operator="beginsWith" text="No eficaz">
      <formula>LEFT(Z91,LEN("No eficaz"))="No eficaz"</formula>
    </cfRule>
  </conditionalFormatting>
  <conditionalFormatting sqref="AA91">
    <cfRule type="expression" dxfId="1212" priority="282">
      <formula>U91="ASUMIR"</formula>
    </cfRule>
  </conditionalFormatting>
  <conditionalFormatting sqref="AA91">
    <cfRule type="expression" dxfId="1211" priority="281">
      <formula>$X$40&lt;&gt;"CUMPLIMIENTO_TOTAL"</formula>
    </cfRule>
  </conditionalFormatting>
  <conditionalFormatting sqref="AA92">
    <cfRule type="expression" dxfId="1210" priority="280">
      <formula>U92="ASUMIR"</formula>
    </cfRule>
  </conditionalFormatting>
  <conditionalFormatting sqref="AA92">
    <cfRule type="expression" dxfId="1209" priority="279">
      <formula>$X$40&lt;&gt;"CUMPLIMIENTO_TOTAL"</formula>
    </cfRule>
  </conditionalFormatting>
  <conditionalFormatting sqref="AA100">
    <cfRule type="expression" dxfId="1208" priority="278">
      <formula>U100="ASUMIR"</formula>
    </cfRule>
  </conditionalFormatting>
  <conditionalFormatting sqref="AA100">
    <cfRule type="expression" dxfId="1207" priority="277">
      <formula>$X$40&lt;&gt;"CUMPLIMIENTO_TOTAL"</formula>
    </cfRule>
  </conditionalFormatting>
  <conditionalFormatting sqref="AA102:AA105">
    <cfRule type="expression" dxfId="1206" priority="276">
      <formula>U102="ASUMIR"</formula>
    </cfRule>
  </conditionalFormatting>
  <conditionalFormatting sqref="AA102:AA105">
    <cfRule type="expression" dxfId="1205" priority="275">
      <formula>$X$40&lt;&gt;"CUMPLIMIENTO_TOTAL"</formula>
    </cfRule>
  </conditionalFormatting>
  <conditionalFormatting sqref="Z106">
    <cfRule type="beginsWith" dxfId="1204" priority="272" operator="beginsWith" text="No eficaz">
      <formula>LEFT(Z106,LEN("No eficaz"))="No eficaz"</formula>
    </cfRule>
  </conditionalFormatting>
  <conditionalFormatting sqref="Z106">
    <cfRule type="beginsWith" dxfId="1203" priority="271" operator="beginsWith" text="Eficaz">
      <formula>LEFT(Z106,LEN("Eficaz"))="Eficaz"</formula>
    </cfRule>
  </conditionalFormatting>
  <conditionalFormatting sqref="X106">
    <cfRule type="expression" dxfId="1202" priority="270">
      <formula>U106="ASUMIR"</formula>
    </cfRule>
  </conditionalFormatting>
  <conditionalFormatting sqref="Z106">
    <cfRule type="expression" dxfId="1201" priority="269">
      <formula>U106="ASUMIR"</formula>
    </cfRule>
  </conditionalFormatting>
  <conditionalFormatting sqref="Y106">
    <cfRule type="expression" dxfId="1200" priority="268">
      <formula>U106="ASUMIR"</formula>
    </cfRule>
  </conditionalFormatting>
  <conditionalFormatting sqref="AA106">
    <cfRule type="expression" dxfId="1199" priority="267">
      <formula>U106="ASUMIR"</formula>
    </cfRule>
  </conditionalFormatting>
  <conditionalFormatting sqref="X106">
    <cfRule type="cellIs" dxfId="1198" priority="266" operator="equal">
      <formula>"NO_CUMPLIDA"</formula>
    </cfRule>
  </conditionalFormatting>
  <conditionalFormatting sqref="AA106">
    <cfRule type="expression" dxfId="1197" priority="265">
      <formula>$X106&lt;&gt;"CUMPLIMIENTO_TOTAL"</formula>
    </cfRule>
  </conditionalFormatting>
  <conditionalFormatting sqref="Z115:Z116">
    <cfRule type="beginsWith" dxfId="1196" priority="262" operator="beginsWith" text="No eficaz">
      <formula>LEFT(Z115,LEN("No eficaz"))="No eficaz"</formula>
    </cfRule>
  </conditionalFormatting>
  <conditionalFormatting sqref="Z115:Z116">
    <cfRule type="beginsWith" dxfId="1195" priority="261" operator="beginsWith" text="Eficaz">
      <formula>LEFT(Z115,LEN("Eficaz"))="Eficaz"</formula>
    </cfRule>
  </conditionalFormatting>
  <conditionalFormatting sqref="X115:X116">
    <cfRule type="expression" dxfId="1194" priority="260">
      <formula>U115="ASUMIR"</formula>
    </cfRule>
  </conditionalFormatting>
  <conditionalFormatting sqref="Z115:Z116">
    <cfRule type="expression" dxfId="1193" priority="259">
      <formula>U115="ASUMIR"</formula>
    </cfRule>
  </conditionalFormatting>
  <conditionalFormatting sqref="Y115:Y116">
    <cfRule type="expression" dxfId="1192" priority="258">
      <formula>U115="ASUMIR"</formula>
    </cfRule>
  </conditionalFormatting>
  <conditionalFormatting sqref="AA115:AA116">
    <cfRule type="expression" dxfId="1191" priority="257">
      <formula>U115="ASUMIR"</formula>
    </cfRule>
  </conditionalFormatting>
  <conditionalFormatting sqref="X115:X116">
    <cfRule type="cellIs" dxfId="1190" priority="256" operator="equal">
      <formula>"NO_CUMPLIDA"</formula>
    </cfRule>
  </conditionalFormatting>
  <conditionalFormatting sqref="X115:X116">
    <cfRule type="cellIs" dxfId="1189" priority="255" operator="equal">
      <formula>"NO_CUMPLIDA"</formula>
    </cfRule>
  </conditionalFormatting>
  <conditionalFormatting sqref="AA115">
    <cfRule type="expression" dxfId="1188" priority="254">
      <formula>$X$19&lt;&gt;"CUMPLIMIENTO_TOTAL"</formula>
    </cfRule>
  </conditionalFormatting>
  <conditionalFormatting sqref="AA116">
    <cfRule type="expression" dxfId="1187" priority="253">
      <formula>$X$20&lt;&gt;"CUMPLIMIENTO_TOTAL"</formula>
    </cfRule>
  </conditionalFormatting>
  <conditionalFormatting sqref="AA115:AA116">
    <cfRule type="expression" dxfId="1186" priority="252">
      <formula>$X115&lt;&gt;"CUMPLIMIENTO_TOTAL"</formula>
    </cfRule>
  </conditionalFormatting>
  <conditionalFormatting sqref="AA115">
    <cfRule type="expression" dxfId="1185" priority="251">
      <formula>$X$20&lt;&gt;"CUMPLIMIENTO_TOTAL"</formula>
    </cfRule>
  </conditionalFormatting>
  <conditionalFormatting sqref="Z121:Z123">
    <cfRule type="beginsWith" dxfId="1184" priority="248" operator="beginsWith" text="No eficaz">
      <formula>LEFT(Z121,LEN("No eficaz"))="No eficaz"</formula>
    </cfRule>
  </conditionalFormatting>
  <conditionalFormatting sqref="Z121:Z123">
    <cfRule type="beginsWith" dxfId="1183" priority="247" operator="beginsWith" text="Eficaz">
      <formula>LEFT(Z121,LEN("Eficaz"))="Eficaz"</formula>
    </cfRule>
  </conditionalFormatting>
  <conditionalFormatting sqref="X121:X123">
    <cfRule type="expression" dxfId="1182" priority="246">
      <formula>U121="ASUMIR"</formula>
    </cfRule>
  </conditionalFormatting>
  <conditionalFormatting sqref="Z121:Z123">
    <cfRule type="expression" dxfId="1181" priority="245">
      <formula>U121="ASUMIR"</formula>
    </cfRule>
  </conditionalFormatting>
  <conditionalFormatting sqref="X121">
    <cfRule type="cellIs" dxfId="1180" priority="244" operator="equal">
      <formula>"NO_CUMPLIDA"</formula>
    </cfRule>
  </conditionalFormatting>
  <conditionalFormatting sqref="X122:X123">
    <cfRule type="cellIs" dxfId="1179" priority="243" operator="equal">
      <formula>"NO_CUMPLIDA"</formula>
    </cfRule>
  </conditionalFormatting>
  <conditionalFormatting sqref="Y121:Y123">
    <cfRule type="expression" dxfId="1178" priority="242">
      <formula>U121="ASUMIR"</formula>
    </cfRule>
  </conditionalFormatting>
  <conditionalFormatting sqref="Z133:Z135">
    <cfRule type="beginsWith" dxfId="1177" priority="239" operator="beginsWith" text="No eficaz">
      <formula>LEFT(Z133,LEN("No eficaz"))="No eficaz"</formula>
    </cfRule>
  </conditionalFormatting>
  <conditionalFormatting sqref="Z133:Z135">
    <cfRule type="beginsWith" dxfId="1176" priority="238" operator="beginsWith" text="Eficaz">
      <formula>LEFT(Z133,LEN("Eficaz"))="Eficaz"</formula>
    </cfRule>
  </conditionalFormatting>
  <conditionalFormatting sqref="X133:X135">
    <cfRule type="expression" dxfId="1175" priority="237">
      <formula>U133="ASUMIR"</formula>
    </cfRule>
  </conditionalFormatting>
  <conditionalFormatting sqref="Z133:Z135">
    <cfRule type="expression" dxfId="1174" priority="236">
      <formula>U133="ASUMIR"</formula>
    </cfRule>
  </conditionalFormatting>
  <conditionalFormatting sqref="Y135">
    <cfRule type="expression" dxfId="1173" priority="235">
      <formula>U135="ASUMIR"</formula>
    </cfRule>
  </conditionalFormatting>
  <conditionalFormatting sqref="X133:X135">
    <cfRule type="cellIs" dxfId="1172" priority="234" operator="equal">
      <formula>"NO_CUMPLIDA"</formula>
    </cfRule>
  </conditionalFormatting>
  <conditionalFormatting sqref="Y133:Y134">
    <cfRule type="expression" dxfId="1171" priority="233">
      <formula>U133="ASUMIR"</formula>
    </cfRule>
  </conditionalFormatting>
  <conditionalFormatting sqref="Z136:Z138">
    <cfRule type="beginsWith" dxfId="1170" priority="230" operator="beginsWith" text="No eficaz">
      <formula>LEFT(Z136,LEN("No eficaz"))="No eficaz"</formula>
    </cfRule>
  </conditionalFormatting>
  <conditionalFormatting sqref="Z136:Z138">
    <cfRule type="beginsWith" dxfId="1169" priority="229" operator="beginsWith" text="Eficaz">
      <formula>LEFT(Z136,LEN("Eficaz"))="Eficaz"</formula>
    </cfRule>
  </conditionalFormatting>
  <conditionalFormatting sqref="X136:X138">
    <cfRule type="expression" dxfId="1168" priority="228">
      <formula>U136="ASUMIR"</formula>
    </cfRule>
  </conditionalFormatting>
  <conditionalFormatting sqref="Z136:Z138">
    <cfRule type="expression" dxfId="1167" priority="227">
      <formula>U136="ASUMIR"</formula>
    </cfRule>
  </conditionalFormatting>
  <conditionalFormatting sqref="Y136:Y138">
    <cfRule type="expression" dxfId="1166" priority="226">
      <formula>U136="ASUMIR"</formula>
    </cfRule>
  </conditionalFormatting>
  <conditionalFormatting sqref="X136:X138">
    <cfRule type="cellIs" dxfId="1165" priority="225" operator="equal">
      <formula>"NO_CUMPLIDA"</formula>
    </cfRule>
  </conditionalFormatting>
  <conditionalFormatting sqref="AA115">
    <cfRule type="expression" dxfId="1164" priority="222">
      <formula>$X$20&lt;&gt;"CUMPLIMIENTO_TOTAL"</formula>
    </cfRule>
  </conditionalFormatting>
  <conditionalFormatting sqref="AA137">
    <cfRule type="expression" dxfId="1163" priority="221">
      <formula>U137="ASUMIR"</formula>
    </cfRule>
  </conditionalFormatting>
  <conditionalFormatting sqref="AA137">
    <cfRule type="expression" dxfId="1162" priority="220">
      <formula>$X$20&lt;&gt;"CUMPLIMIENTO_TOTAL"</formula>
    </cfRule>
  </conditionalFormatting>
  <conditionalFormatting sqref="AA137">
    <cfRule type="expression" dxfId="1161" priority="219">
      <formula>$X137&lt;&gt;"CUMPLIMIENTO_TOTAL"</formula>
    </cfRule>
  </conditionalFormatting>
  <conditionalFormatting sqref="X139:X145">
    <cfRule type="cellIs" dxfId="1160" priority="211" operator="equal">
      <formula>"NO_CUMPLIDA"</formula>
    </cfRule>
    <cfRule type="expression" dxfId="1159" priority="214">
      <formula>U139="ASUMIR"</formula>
    </cfRule>
  </conditionalFormatting>
  <conditionalFormatting sqref="Y139:Y145">
    <cfRule type="expression" dxfId="1158" priority="212">
      <formula>U139="ASUMIR"</formula>
    </cfRule>
  </conditionalFormatting>
  <conditionalFormatting sqref="Z139:Z145">
    <cfRule type="expression" dxfId="1157" priority="213">
      <formula>U139="ASUMIR"</formula>
    </cfRule>
    <cfRule type="beginsWith" dxfId="1156" priority="215" operator="beginsWith" text="Eficaz">
      <formula>LEFT(Z139,LEN("Eficaz"))="Eficaz"</formula>
    </cfRule>
    <cfRule type="beginsWith" dxfId="1155" priority="216" operator="beginsWith" text="No eficaz">
      <formula>LEFT(Z139,LEN("No eficaz"))="No eficaz"</formula>
    </cfRule>
  </conditionalFormatting>
  <conditionalFormatting sqref="Y274">
    <cfRule type="expression" dxfId="1154" priority="206">
      <formula>U274="ASUMIR"</formula>
    </cfRule>
  </conditionalFormatting>
  <conditionalFormatting sqref="Z274">
    <cfRule type="expression" dxfId="1153" priority="207">
      <formula>U274="ASUMIR"</formula>
    </cfRule>
    <cfRule type="beginsWith" dxfId="1152" priority="208" operator="beginsWith" text="Eficaz">
      <formula>LEFT(Z274,LEN("Eficaz"))="Eficaz"</formula>
    </cfRule>
    <cfRule type="beginsWith" dxfId="1151" priority="209" operator="beginsWith" text="No eficaz">
      <formula>LEFT(Z274,LEN("No eficaz"))="No eficaz"</formula>
    </cfRule>
  </conditionalFormatting>
  <conditionalFormatting sqref="Y277">
    <cfRule type="expression" dxfId="1150" priority="201">
      <formula>U277="ASUMIR"</formula>
    </cfRule>
  </conditionalFormatting>
  <conditionalFormatting sqref="Z277">
    <cfRule type="expression" dxfId="1149" priority="202">
      <formula>U277="ASUMIR"</formula>
    </cfRule>
    <cfRule type="beginsWith" dxfId="1148" priority="203" operator="beginsWith" text="Eficaz">
      <formula>LEFT(Z277,LEN("Eficaz"))="Eficaz"</formula>
    </cfRule>
    <cfRule type="beginsWith" dxfId="1147" priority="204" operator="beginsWith" text="No eficaz">
      <formula>LEFT(Z277,LEN("No eficaz"))="No eficaz"</formula>
    </cfRule>
  </conditionalFormatting>
  <conditionalFormatting sqref="Y280">
    <cfRule type="expression" dxfId="1146" priority="196">
      <formula>U280="ASUMIR"</formula>
    </cfRule>
  </conditionalFormatting>
  <conditionalFormatting sqref="Z280">
    <cfRule type="expression" dxfId="1145" priority="197">
      <formula>U280="ASUMIR"</formula>
    </cfRule>
    <cfRule type="beginsWith" dxfId="1144" priority="198" operator="beginsWith" text="Eficaz">
      <formula>LEFT(Z280,LEN("Eficaz"))="Eficaz"</formula>
    </cfRule>
    <cfRule type="beginsWith" dxfId="1143" priority="199" operator="beginsWith" text="No eficaz">
      <formula>LEFT(Z280,LEN("No eficaz"))="No eficaz"</formula>
    </cfRule>
  </conditionalFormatting>
  <conditionalFormatting sqref="Y289">
    <cfRule type="expression" dxfId="1142" priority="191">
      <formula>U289="ASUMIR"</formula>
    </cfRule>
  </conditionalFormatting>
  <conditionalFormatting sqref="Z289">
    <cfRule type="expression" dxfId="1141" priority="192">
      <formula>U289="ASUMIR"</formula>
    </cfRule>
    <cfRule type="beginsWith" dxfId="1140" priority="193" operator="beginsWith" text="Eficaz">
      <formula>LEFT(Z289,LEN("Eficaz"))="Eficaz"</formula>
    </cfRule>
    <cfRule type="beginsWith" dxfId="1139" priority="194" operator="beginsWith" text="No eficaz">
      <formula>LEFT(Z289,LEN("No eficaz"))="No eficaz"</formula>
    </cfRule>
  </conditionalFormatting>
  <conditionalFormatting sqref="Y292">
    <cfRule type="expression" dxfId="1138" priority="186">
      <formula>U292="ASUMIR"</formula>
    </cfRule>
  </conditionalFormatting>
  <conditionalFormatting sqref="Z292">
    <cfRule type="expression" dxfId="1137" priority="187">
      <formula>U292="ASUMIR"</formula>
    </cfRule>
    <cfRule type="beginsWith" dxfId="1136" priority="188" operator="beginsWith" text="Eficaz">
      <formula>LEFT(Z292,LEN("Eficaz"))="Eficaz"</formula>
    </cfRule>
    <cfRule type="beginsWith" dxfId="1135" priority="189" operator="beginsWith" text="No eficaz">
      <formula>LEFT(Z292,LEN("No eficaz"))="No eficaz"</formula>
    </cfRule>
  </conditionalFormatting>
  <conditionalFormatting sqref="Y295">
    <cfRule type="expression" dxfId="1134" priority="181">
      <formula>U295="ASUMIR"</formula>
    </cfRule>
  </conditionalFormatting>
  <conditionalFormatting sqref="Z295">
    <cfRule type="expression" dxfId="1133" priority="182">
      <formula>U295="ASUMIR"</formula>
    </cfRule>
    <cfRule type="beginsWith" dxfId="1132" priority="183" operator="beginsWith" text="Eficaz">
      <formula>LEFT(Z295,LEN("Eficaz"))="Eficaz"</formula>
    </cfRule>
    <cfRule type="beginsWith" dxfId="1131" priority="184" operator="beginsWith" text="No eficaz">
      <formula>LEFT(Z295,LEN("No eficaz"))="No eficaz"</formula>
    </cfRule>
  </conditionalFormatting>
  <conditionalFormatting sqref="AA274">
    <cfRule type="expression" dxfId="1130" priority="180">
      <formula>U274="ASUMIR"</formula>
    </cfRule>
  </conditionalFormatting>
  <conditionalFormatting sqref="AA274">
    <cfRule type="expression" dxfId="1129" priority="179">
      <formula>$X$20&lt;&gt;"CUMPLIMIENTO_TOTAL"</formula>
    </cfRule>
  </conditionalFormatting>
  <conditionalFormatting sqref="AA274">
    <cfRule type="expression" dxfId="1128" priority="178">
      <formula>$X274&lt;&gt;"CUMPLIMIENTO_TOTAL"</formula>
    </cfRule>
  </conditionalFormatting>
  <conditionalFormatting sqref="AA277">
    <cfRule type="expression" dxfId="1127" priority="177">
      <formula>U277="ASUMIR"</formula>
    </cfRule>
  </conditionalFormatting>
  <conditionalFormatting sqref="AA277">
    <cfRule type="expression" dxfId="1126" priority="176">
      <formula>$X$20&lt;&gt;"CUMPLIMIENTO_TOTAL"</formula>
    </cfRule>
  </conditionalFormatting>
  <conditionalFormatting sqref="AA277">
    <cfRule type="expression" dxfId="1125" priority="175">
      <formula>$X277&lt;&gt;"CUMPLIMIENTO_TOTAL"</formula>
    </cfRule>
  </conditionalFormatting>
  <conditionalFormatting sqref="AA280">
    <cfRule type="expression" dxfId="1124" priority="174">
      <formula>U280="ASUMIR"</formula>
    </cfRule>
  </conditionalFormatting>
  <conditionalFormatting sqref="AA280">
    <cfRule type="expression" dxfId="1123" priority="173">
      <formula>$X$20&lt;&gt;"CUMPLIMIENTO_TOTAL"</formula>
    </cfRule>
  </conditionalFormatting>
  <conditionalFormatting sqref="AA280">
    <cfRule type="expression" dxfId="1122" priority="172">
      <formula>$X280&lt;&gt;"CUMPLIMIENTO_TOTAL"</formula>
    </cfRule>
  </conditionalFormatting>
  <conditionalFormatting sqref="AA289">
    <cfRule type="expression" dxfId="1121" priority="171">
      <formula>U289="ASUMIR"</formula>
    </cfRule>
  </conditionalFormatting>
  <conditionalFormatting sqref="AA289">
    <cfRule type="expression" dxfId="1120" priority="170">
      <formula>$X$20&lt;&gt;"CUMPLIMIENTO_TOTAL"</formula>
    </cfRule>
  </conditionalFormatting>
  <conditionalFormatting sqref="AA289">
    <cfRule type="expression" dxfId="1119" priority="169">
      <formula>$X289&lt;&gt;"CUMPLIMIENTO_TOTAL"</formula>
    </cfRule>
  </conditionalFormatting>
  <conditionalFormatting sqref="AA292">
    <cfRule type="expression" dxfId="1118" priority="168">
      <formula>U292="ASUMIR"</formula>
    </cfRule>
  </conditionalFormatting>
  <conditionalFormatting sqref="AA292">
    <cfRule type="expression" dxfId="1117" priority="167">
      <formula>$X$20&lt;&gt;"CUMPLIMIENTO_TOTAL"</formula>
    </cfRule>
  </conditionalFormatting>
  <conditionalFormatting sqref="AA292">
    <cfRule type="expression" dxfId="1116" priority="166">
      <formula>$X292&lt;&gt;"CUMPLIMIENTO_TOTAL"</formula>
    </cfRule>
  </conditionalFormatting>
  <conditionalFormatting sqref="Z366">
    <cfRule type="beginsWith" dxfId="1115" priority="163" operator="beginsWith" text="No eficaz">
      <formula>LEFT(Z366,LEN("No eficaz"))="No eficaz"</formula>
    </cfRule>
  </conditionalFormatting>
  <conditionalFormatting sqref="Z366">
    <cfRule type="beginsWith" dxfId="1114" priority="162" operator="beginsWith" text="Eficaz">
      <formula>LEFT(Z366,LEN("Eficaz"))="Eficaz"</formula>
    </cfRule>
  </conditionalFormatting>
  <conditionalFormatting sqref="X364:X366">
    <cfRule type="expression" dxfId="1113" priority="161">
      <formula>U364="ASUMIR"</formula>
    </cfRule>
  </conditionalFormatting>
  <conditionalFormatting sqref="Z366">
    <cfRule type="expression" dxfId="1112" priority="160">
      <formula>U366="ASUMIR"</formula>
    </cfRule>
  </conditionalFormatting>
  <conditionalFormatting sqref="Y366">
    <cfRule type="expression" dxfId="1111" priority="159">
      <formula>U366="ASUMIR"</formula>
    </cfRule>
  </conditionalFormatting>
  <conditionalFormatting sqref="X364:X366">
    <cfRule type="cellIs" dxfId="1110" priority="158" operator="equal">
      <formula>"NO_CUMPLIDA"</formula>
    </cfRule>
  </conditionalFormatting>
  <conditionalFormatting sqref="X364:X366">
    <cfRule type="cellIs" dxfId="1109" priority="157" operator="equal">
      <formula>"NO_CUMPLIDA"</formula>
    </cfRule>
  </conditionalFormatting>
  <conditionalFormatting sqref="Z364:Z365">
    <cfRule type="beginsWith" dxfId="1108" priority="153" operator="beginsWith" text="No eficaz">
      <formula>LEFT((Z364),LEN("No eficaz"))=("No eficaz")</formula>
    </cfRule>
  </conditionalFormatting>
  <conditionalFormatting sqref="Z364:Z365">
    <cfRule type="beginsWith" dxfId="1107" priority="154" operator="beginsWith" text="Eficaz">
      <formula>LEFT((Z364),LEN("Eficaz"))=("Eficaz")</formula>
    </cfRule>
  </conditionalFormatting>
  <conditionalFormatting sqref="Z364:Z365">
    <cfRule type="expression" dxfId="1106" priority="155">
      <formula>U364="ASUMIR"</formula>
    </cfRule>
  </conditionalFormatting>
  <conditionalFormatting sqref="Y364:Y365">
    <cfRule type="expression" dxfId="1105" priority="156">
      <formula>U364="ASUMIR"</formula>
    </cfRule>
  </conditionalFormatting>
  <conditionalFormatting sqref="X385">
    <cfRule type="cellIs" dxfId="1104" priority="145" operator="equal">
      <formula>"NO_CUMPLIDA"</formula>
    </cfRule>
    <cfRule type="expression" dxfId="1103" priority="148">
      <formula>U385="ASUMIR"</formula>
    </cfRule>
  </conditionalFormatting>
  <conditionalFormatting sqref="Y385">
    <cfRule type="expression" dxfId="1102" priority="146">
      <formula>U385="ASUMIR"</formula>
    </cfRule>
  </conditionalFormatting>
  <conditionalFormatting sqref="Z385">
    <cfRule type="expression" dxfId="1101" priority="147">
      <formula>U385="ASUMIR"</formula>
    </cfRule>
    <cfRule type="beginsWith" dxfId="1100" priority="149" operator="beginsWith" text="Eficaz">
      <formula>LEFT(Z385,LEN("Eficaz"))="Eficaz"</formula>
    </cfRule>
    <cfRule type="beginsWith" dxfId="1099" priority="150" operator="beginsWith" text="No eficaz">
      <formula>LEFT(Z385,LEN("No eficaz"))="No eficaz"</formula>
    </cfRule>
  </conditionalFormatting>
  <conditionalFormatting sqref="X345 Z345">
    <cfRule type="cellIs" dxfId="1098" priority="137" operator="equal">
      <formula>0</formula>
    </cfRule>
  </conditionalFormatting>
  <conditionalFormatting sqref="X343:X348">
    <cfRule type="cellIs" dxfId="1097" priority="138" operator="equal">
      <formula>"NO_CUMPLIDA"</formula>
    </cfRule>
    <cfRule type="expression" dxfId="1096" priority="140">
      <formula>U343="ASUMIR"</formula>
    </cfRule>
  </conditionalFormatting>
  <conditionalFormatting sqref="Y343:Y344">
    <cfRule type="expression" dxfId="1095" priority="136">
      <formula>U343="ASUMIR"</formula>
    </cfRule>
  </conditionalFormatting>
  <conditionalFormatting sqref="Z343:Z348">
    <cfRule type="expression" dxfId="1094" priority="139">
      <formula>U343="ASUMIR"</formula>
    </cfRule>
    <cfRule type="beginsWith" dxfId="1093" priority="141" operator="beginsWith" text="Eficaz">
      <formula>LEFT(Z343,LEN("Eficaz"))="Eficaz"</formula>
    </cfRule>
    <cfRule type="beginsWith" dxfId="1092" priority="142" operator="beginsWith" text="No eficaz">
      <formula>LEFT(Z343,LEN("No eficaz"))="No eficaz"</formula>
    </cfRule>
  </conditionalFormatting>
  <conditionalFormatting sqref="Y345">
    <cfRule type="expression" dxfId="1091" priority="134">
      <formula>U345="ASUMIR"</formula>
    </cfRule>
  </conditionalFormatting>
  <conditionalFormatting sqref="Y346">
    <cfRule type="expression" dxfId="1090" priority="133">
      <formula>U346="ASUMIR"</formula>
    </cfRule>
  </conditionalFormatting>
  <conditionalFormatting sqref="Y348">
    <cfRule type="expression" dxfId="1089" priority="132">
      <formula>U348="ASUMIR"</formula>
    </cfRule>
  </conditionalFormatting>
  <conditionalFormatting sqref="Y347">
    <cfRule type="expression" dxfId="1088" priority="131">
      <formula>U347="ASUMIR"</formula>
    </cfRule>
  </conditionalFormatting>
  <conditionalFormatting sqref="X388:X394">
    <cfRule type="cellIs" dxfId="1087" priority="124" operator="equal">
      <formula>"NO_CUMPLIDA"</formula>
    </cfRule>
    <cfRule type="expression" dxfId="1086" priority="126">
      <formula>U388="ASUMIR"</formula>
    </cfRule>
  </conditionalFormatting>
  <conditionalFormatting sqref="Y388:Y394">
    <cfRule type="expression" dxfId="1085" priority="123">
      <formula>U388="ASUMIR"</formula>
    </cfRule>
  </conditionalFormatting>
  <conditionalFormatting sqref="Z388:Z394">
    <cfRule type="expression" dxfId="1084" priority="125">
      <formula>U388="ASUMIR"</formula>
    </cfRule>
    <cfRule type="beginsWith" dxfId="1083" priority="127" operator="beginsWith" text="Eficaz">
      <formula>LEFT(Z388,LEN("Eficaz"))="Eficaz"</formula>
    </cfRule>
    <cfRule type="beginsWith" dxfId="1082" priority="128" operator="beginsWith" text="No eficaz">
      <formula>LEFT(Z388,LEN("No eficaz"))="No eficaz"</formula>
    </cfRule>
  </conditionalFormatting>
  <conditionalFormatting sqref="Z400">
    <cfRule type="beginsWith" dxfId="1081" priority="120" operator="beginsWith" text="No eficaz">
      <formula>LEFT(Z400,LEN("No eficaz"))="No eficaz"</formula>
    </cfRule>
  </conditionalFormatting>
  <conditionalFormatting sqref="Z400">
    <cfRule type="beginsWith" dxfId="1080" priority="119" operator="beginsWith" text="Eficaz">
      <formula>LEFT(Z400,LEN("Eficaz"))="Eficaz"</formula>
    </cfRule>
  </conditionalFormatting>
  <conditionalFormatting sqref="X400">
    <cfRule type="expression" dxfId="1079" priority="118">
      <formula>U400="ASUMIR"</formula>
    </cfRule>
  </conditionalFormatting>
  <conditionalFormatting sqref="Z400">
    <cfRule type="expression" dxfId="1078" priority="117">
      <formula>U400="ASUMIR"</formula>
    </cfRule>
  </conditionalFormatting>
  <conditionalFormatting sqref="Y400">
    <cfRule type="expression" dxfId="1077" priority="116">
      <formula>U400="ASUMIR"</formula>
    </cfRule>
  </conditionalFormatting>
  <conditionalFormatting sqref="AA400">
    <cfRule type="expression" dxfId="1076" priority="115">
      <formula>U400="ASUMIR"</formula>
    </cfRule>
  </conditionalFormatting>
  <conditionalFormatting sqref="X400">
    <cfRule type="cellIs" dxfId="1075" priority="114" operator="equal">
      <formula>"NO_CUMPLIDA"</formula>
    </cfRule>
  </conditionalFormatting>
  <conditionalFormatting sqref="AA400">
    <cfRule type="expression" dxfId="1074" priority="113">
      <formula>$X$13&lt;&gt;"CUMPLIMIENTO_TOTAL"</formula>
    </cfRule>
  </conditionalFormatting>
  <conditionalFormatting sqref="Z403">
    <cfRule type="beginsWith" dxfId="1073" priority="110" operator="beginsWith" text="No eficaz">
      <formula>LEFT(Z403,LEN("No eficaz"))="No eficaz"</formula>
    </cfRule>
  </conditionalFormatting>
  <conditionalFormatting sqref="Z403">
    <cfRule type="beginsWith" dxfId="1072" priority="109" operator="beginsWith" text="Eficaz">
      <formula>LEFT(Z403,LEN("Eficaz"))="Eficaz"</formula>
    </cfRule>
  </conditionalFormatting>
  <conditionalFormatting sqref="X403">
    <cfRule type="expression" dxfId="1071" priority="108">
      <formula>U403="ASUMIR"</formula>
    </cfRule>
  </conditionalFormatting>
  <conditionalFormatting sqref="Z403">
    <cfRule type="expression" dxfId="1070" priority="107">
      <formula>U403="ASUMIR"</formula>
    </cfRule>
  </conditionalFormatting>
  <conditionalFormatting sqref="Y403">
    <cfRule type="expression" dxfId="1069" priority="106">
      <formula>U403="ASUMIR"</formula>
    </cfRule>
  </conditionalFormatting>
  <conditionalFormatting sqref="AA403">
    <cfRule type="expression" dxfId="1068" priority="105">
      <formula>U403="ASUMIR"</formula>
    </cfRule>
  </conditionalFormatting>
  <conditionalFormatting sqref="X403">
    <cfRule type="cellIs" dxfId="1067" priority="104" operator="equal">
      <formula>"NO_CUMPLIDA"</formula>
    </cfRule>
  </conditionalFormatting>
  <conditionalFormatting sqref="AA403">
    <cfRule type="expression" dxfId="1066" priority="103">
      <formula>$X$16&lt;&gt;"CUMPLIMIENTO_TOTAL"</formula>
    </cfRule>
  </conditionalFormatting>
  <conditionalFormatting sqref="Z328">
    <cfRule type="beginsWith" dxfId="1065" priority="100" operator="beginsWith" text="No eficaz">
      <formula>LEFT(Z328,LEN("No eficaz"))="No eficaz"</formula>
    </cfRule>
  </conditionalFormatting>
  <conditionalFormatting sqref="Z328">
    <cfRule type="beginsWith" dxfId="1064" priority="99" operator="beginsWith" text="Eficaz">
      <formula>LEFT(Z328,LEN("Eficaz"))="Eficaz"</formula>
    </cfRule>
  </conditionalFormatting>
  <conditionalFormatting sqref="X328">
    <cfRule type="expression" dxfId="1063" priority="98">
      <formula>U328="ASUMIR"</formula>
    </cfRule>
  </conditionalFormatting>
  <conditionalFormatting sqref="Z328">
    <cfRule type="expression" dxfId="1062" priority="97">
      <formula>U328="ASUMIR"</formula>
    </cfRule>
  </conditionalFormatting>
  <conditionalFormatting sqref="Y328">
    <cfRule type="expression" dxfId="1061" priority="96">
      <formula>U328="ASUMIR"</formula>
    </cfRule>
  </conditionalFormatting>
  <conditionalFormatting sqref="X328">
    <cfRule type="cellIs" dxfId="1060" priority="95" operator="equal">
      <formula>"NO_CUMPLIDA"</formula>
    </cfRule>
  </conditionalFormatting>
  <conditionalFormatting sqref="X328">
    <cfRule type="cellIs" dxfId="1059" priority="94" operator="equal">
      <formula>"NO_CUMPLIDA"</formula>
    </cfRule>
  </conditionalFormatting>
  <conditionalFormatting sqref="Z415:Z421">
    <cfRule type="beginsWith" dxfId="1058" priority="91" operator="beginsWith" text="No eficaz">
      <formula>LEFT(Z415,LEN("No eficaz"))="No eficaz"</formula>
    </cfRule>
  </conditionalFormatting>
  <conditionalFormatting sqref="Z415:Z421">
    <cfRule type="beginsWith" dxfId="1057" priority="90" operator="beginsWith" text="Eficaz">
      <formula>LEFT(Z415,LEN("Eficaz"))="Eficaz"</formula>
    </cfRule>
  </conditionalFormatting>
  <conditionalFormatting sqref="X415:X421">
    <cfRule type="expression" dxfId="1056" priority="89">
      <formula>U415="ASUMIR"</formula>
    </cfRule>
  </conditionalFormatting>
  <conditionalFormatting sqref="Z415:Z421">
    <cfRule type="expression" dxfId="1055" priority="88">
      <formula>U415="ASUMIR"</formula>
    </cfRule>
  </conditionalFormatting>
  <conditionalFormatting sqref="X415:X421">
    <cfRule type="cellIs" dxfId="1054" priority="87" operator="equal">
      <formula>"NO_CUMPLIDA"</formula>
    </cfRule>
  </conditionalFormatting>
  <conditionalFormatting sqref="X415:X421">
    <cfRule type="cellIs" dxfId="1053" priority="86" operator="equal">
      <formula>"NO_CUMPLIDA"</formula>
    </cfRule>
  </conditionalFormatting>
  <conditionalFormatting sqref="Y420">
    <cfRule type="expression" dxfId="1052" priority="85">
      <formula>U420="ASUMIR"</formula>
    </cfRule>
  </conditionalFormatting>
  <conditionalFormatting sqref="Y415:Y417">
    <cfRule type="expression" dxfId="1051" priority="84">
      <formula>U415="ASUMIR"</formula>
    </cfRule>
  </conditionalFormatting>
  <conditionalFormatting sqref="Y418:Y419">
    <cfRule type="expression" dxfId="1050" priority="83">
      <formula>U418="ASUMIR"</formula>
    </cfRule>
  </conditionalFormatting>
  <conditionalFormatting sqref="Y421">
    <cfRule type="expression" dxfId="1049" priority="82">
      <formula>U421="ASUMIR"</formula>
    </cfRule>
  </conditionalFormatting>
  <conditionalFormatting sqref="Z427:Z428">
    <cfRule type="beginsWith" dxfId="1048" priority="79" operator="beginsWith" text="No eficaz">
      <formula>LEFT(Z427,LEN("No eficaz"))="No eficaz"</formula>
    </cfRule>
  </conditionalFormatting>
  <conditionalFormatting sqref="Z427:Z428">
    <cfRule type="beginsWith" dxfId="1047" priority="78" operator="beginsWith" text="Eficaz">
      <formula>LEFT(Z427,LEN("Eficaz"))="Eficaz"</formula>
    </cfRule>
  </conditionalFormatting>
  <conditionalFormatting sqref="X427:X428">
    <cfRule type="expression" dxfId="1046" priority="77">
      <formula>U427="ASUMIR"</formula>
    </cfRule>
  </conditionalFormatting>
  <conditionalFormatting sqref="Z427:Z428">
    <cfRule type="expression" dxfId="1045" priority="76">
      <formula>U427="ASUMIR"</formula>
    </cfRule>
  </conditionalFormatting>
  <conditionalFormatting sqref="X427:X428">
    <cfRule type="cellIs" dxfId="1044" priority="75" operator="equal">
      <formula>"NO_CUMPLIDA"</formula>
    </cfRule>
  </conditionalFormatting>
  <conditionalFormatting sqref="X427:X428">
    <cfRule type="cellIs" dxfId="1043" priority="74" operator="equal">
      <formula>"NO_CUMPLIDA"</formula>
    </cfRule>
  </conditionalFormatting>
  <conditionalFormatting sqref="Y427:Y428">
    <cfRule type="expression" dxfId="1042" priority="73">
      <formula>U427="ASUMIR"</formula>
    </cfRule>
  </conditionalFormatting>
  <conditionalFormatting sqref="Z429">
    <cfRule type="beginsWith" dxfId="1041" priority="70" operator="beginsWith" text="No eficaz">
      <formula>LEFT(Z429,LEN("No eficaz"))="No eficaz"</formula>
    </cfRule>
  </conditionalFormatting>
  <conditionalFormatting sqref="Z429">
    <cfRule type="beginsWith" dxfId="1040" priority="69" operator="beginsWith" text="Eficaz">
      <formula>LEFT(Z429,LEN("Eficaz"))="Eficaz"</formula>
    </cfRule>
  </conditionalFormatting>
  <conditionalFormatting sqref="X429">
    <cfRule type="expression" dxfId="1039" priority="68">
      <formula>U429="ASUMIR"</formula>
    </cfRule>
  </conditionalFormatting>
  <conditionalFormatting sqref="Z429">
    <cfRule type="expression" dxfId="1038" priority="67">
      <formula>U429="ASUMIR"</formula>
    </cfRule>
  </conditionalFormatting>
  <conditionalFormatting sqref="Y429">
    <cfRule type="expression" dxfId="1037" priority="66">
      <formula>U429="ASUMIR"</formula>
    </cfRule>
  </conditionalFormatting>
  <conditionalFormatting sqref="X429">
    <cfRule type="cellIs" dxfId="1036" priority="65" operator="equal">
      <formula>"NO_CUMPLIDA"</formula>
    </cfRule>
  </conditionalFormatting>
  <conditionalFormatting sqref="X429">
    <cfRule type="cellIs" dxfId="1035" priority="64" operator="equal">
      <formula>"NO_CUMPLIDA"</formula>
    </cfRule>
  </conditionalFormatting>
  <conditionalFormatting sqref="X451:X455">
    <cfRule type="cellIs" dxfId="1034" priority="57" operator="equal">
      <formula>"NO_CUMPLIDA"</formula>
    </cfRule>
    <cfRule type="expression" dxfId="1033" priority="59">
      <formula>U451="ASUMIR"</formula>
    </cfRule>
  </conditionalFormatting>
  <conditionalFormatting sqref="Y451:Y455">
    <cfRule type="expression" dxfId="1032" priority="56">
      <formula>U451="ASUMIR"</formula>
    </cfRule>
  </conditionalFormatting>
  <conditionalFormatting sqref="Z451:Z455">
    <cfRule type="expression" dxfId="1031" priority="58">
      <formula>U451="ASUMIR"</formula>
    </cfRule>
    <cfRule type="beginsWith" dxfId="1030" priority="60" operator="beginsWith" text="Eficaz">
      <formula>LEFT(Z451,LEN("Eficaz"))="Eficaz"</formula>
    </cfRule>
    <cfRule type="beginsWith" dxfId="1029" priority="61" operator="beginsWith" text="No eficaz">
      <formula>LEFT(Z451,LEN("No eficaz"))="No eficaz"</formula>
    </cfRule>
  </conditionalFormatting>
  <conditionalFormatting sqref="AA452">
    <cfRule type="expression" dxfId="1028" priority="55">
      <formula>U452="ASUMIR"</formula>
    </cfRule>
  </conditionalFormatting>
  <conditionalFormatting sqref="AA452">
    <cfRule type="expression" dxfId="1027" priority="54">
      <formula>$X$11&lt;&gt;"CUMPLIMIENTO_TOTAL"</formula>
    </cfRule>
  </conditionalFormatting>
  <conditionalFormatting sqref="AA455">
    <cfRule type="expression" dxfId="1026" priority="52">
      <formula>$W$12&lt;&gt;"CUMPLIMIENTO_TOTAL"</formula>
    </cfRule>
    <cfRule type="expression" dxfId="1025" priority="53">
      <formula>U455="ASUMIR"</formula>
    </cfRule>
  </conditionalFormatting>
  <conditionalFormatting sqref="X463">
    <cfRule type="cellIs" dxfId="1024" priority="45" operator="equal">
      <formula>"NO_CUMPLIDA"</formula>
    </cfRule>
    <cfRule type="expression" dxfId="1023" priority="47">
      <formula>U463="ASUMIR"</formula>
    </cfRule>
  </conditionalFormatting>
  <conditionalFormatting sqref="Y463">
    <cfRule type="expression" dxfId="1022" priority="44">
      <formula>U463="ASUMIR"</formula>
    </cfRule>
  </conditionalFormatting>
  <conditionalFormatting sqref="Z463">
    <cfRule type="expression" dxfId="1021" priority="46">
      <formula>U463="ASUMIR"</formula>
    </cfRule>
    <cfRule type="beginsWith" dxfId="1020" priority="48" operator="beginsWith" text="Eficaz">
      <formula>LEFT(Z463,LEN("Eficaz"))="Eficaz"</formula>
    </cfRule>
    <cfRule type="beginsWith" dxfId="1019" priority="49" operator="beginsWith" text="No eficaz">
      <formula>LEFT(Z463,LEN("No eficaz"))="No eficaz"</formula>
    </cfRule>
  </conditionalFormatting>
  <conditionalFormatting sqref="X469:X470">
    <cfRule type="cellIs" dxfId="1018" priority="37" operator="equal">
      <formula>"NO_CUMPLIDA"</formula>
    </cfRule>
    <cfRule type="expression" dxfId="1017" priority="39">
      <formula>U469="ASUMIR"</formula>
    </cfRule>
  </conditionalFormatting>
  <conditionalFormatting sqref="Y469:Y470">
    <cfRule type="expression" dxfId="1016" priority="36">
      <formula>U469="ASUMIR"</formula>
    </cfRule>
  </conditionalFormatting>
  <conditionalFormatting sqref="Z469:Z470">
    <cfRule type="expression" dxfId="1015" priority="38">
      <formula>U469="ASUMIR"</formula>
    </cfRule>
    <cfRule type="beginsWith" dxfId="1014" priority="40" operator="beginsWith" text="Eficaz">
      <formula>LEFT(Z469,LEN("Eficaz"))="Eficaz"</formula>
    </cfRule>
    <cfRule type="beginsWith" dxfId="1013" priority="41" operator="beginsWith" text="No eficaz">
      <formula>LEFT(Z469,LEN("No eficaz"))="No eficaz"</formula>
    </cfRule>
  </conditionalFormatting>
  <conditionalFormatting sqref="AA469">
    <cfRule type="expression" dxfId="1012" priority="34">
      <formula>$W$22&lt;&gt;"CUMPLIMIENTO_TOTAL"</formula>
    </cfRule>
  </conditionalFormatting>
  <conditionalFormatting sqref="AA469:AA470">
    <cfRule type="expression" dxfId="1011" priority="35">
      <formula>U469="ASUMIR"</formula>
    </cfRule>
  </conditionalFormatting>
  <conditionalFormatting sqref="AA470">
    <cfRule type="expression" dxfId="1010" priority="33">
      <formula>$W$23&lt;&gt;"CUMPLIMIENTO_TOTAL"</formula>
    </cfRule>
  </conditionalFormatting>
  <conditionalFormatting sqref="X475:X477">
    <cfRule type="cellIs" dxfId="1009" priority="30" operator="equal">
      <formula>"NO_CUMPLIDA"</formula>
    </cfRule>
    <cfRule type="expression" dxfId="1008" priority="31">
      <formula>U475="ASUMIR"</formula>
    </cfRule>
  </conditionalFormatting>
  <conditionalFormatting sqref="Y475:Y477">
    <cfRule type="expression" dxfId="1007" priority="25">
      <formula>U475="ASUMIR"</formula>
    </cfRule>
  </conditionalFormatting>
  <conditionalFormatting sqref="Z475:Z477">
    <cfRule type="expression" dxfId="1006" priority="26">
      <formula>U475="ASUMIR"</formula>
    </cfRule>
    <cfRule type="beginsWith" dxfId="1005" priority="27" operator="beginsWith" text="Eficaz">
      <formula>LEFT(Z475,LEN("Eficaz"))="Eficaz"</formula>
    </cfRule>
    <cfRule type="beginsWith" dxfId="1004" priority="28" operator="beginsWith" text="No eficaz">
      <formula>LEFT(Z475,LEN("No eficaz"))="No eficaz"</formula>
    </cfRule>
  </conditionalFormatting>
  <conditionalFormatting sqref="X322">
    <cfRule type="cellIs" dxfId="1003" priority="17" operator="equal">
      <formula>"NO_CUMPLIDA"</formula>
    </cfRule>
    <cfRule type="expression" dxfId="1002" priority="20">
      <formula>U322="ASUMIR"</formula>
    </cfRule>
  </conditionalFormatting>
  <conditionalFormatting sqref="Y322">
    <cfRule type="expression" dxfId="1001" priority="18">
      <formula>U322="ASUMIR"</formula>
    </cfRule>
  </conditionalFormatting>
  <conditionalFormatting sqref="Z322">
    <cfRule type="expression" dxfId="1000" priority="19">
      <formula>U322="ASUMIR"</formula>
    </cfRule>
    <cfRule type="beginsWith" dxfId="999" priority="21" operator="beginsWith" text="Eficaz">
      <formula>LEFT(Z322,LEN("Eficaz"))="Eficaz"</formula>
    </cfRule>
    <cfRule type="beginsWith" dxfId="998" priority="22" operator="beginsWith" text="No eficaz">
      <formula>LEFT(Z322,LEN("No eficaz"))="No eficaz"</formula>
    </cfRule>
  </conditionalFormatting>
  <conditionalFormatting sqref="X490:X528">
    <cfRule type="cellIs" dxfId="997" priority="13" operator="equal">
      <formula>"NO_CUMPLIDA"</formula>
    </cfRule>
    <cfRule type="expression" dxfId="996" priority="15">
      <formula>U490="ASUMIR"</formula>
    </cfRule>
  </conditionalFormatting>
  <conditionalFormatting sqref="Y490:Y495 Y499:Y504 Y506:Y528">
    <cfRule type="expression" dxfId="995" priority="14">
      <formula>U490="ASUMIR"</formula>
    </cfRule>
  </conditionalFormatting>
  <conditionalFormatting sqref="Z490:Z528">
    <cfRule type="expression" dxfId="994" priority="9">
      <formula>U490="ASUMIR"</formula>
    </cfRule>
    <cfRule type="beginsWith" dxfId="993" priority="10" operator="beginsWith" text="Eficaz">
      <formula>LEFT(Z490,LEN("Eficaz"))="Eficaz"</formula>
    </cfRule>
    <cfRule type="beginsWith" dxfId="992" priority="11" operator="beginsWith" text="No eficaz">
      <formula>LEFT(Z490,LEN("No eficaz"))="No eficaz"</formula>
    </cfRule>
  </conditionalFormatting>
  <conditionalFormatting sqref="AA493">
    <cfRule type="expression" dxfId="991" priority="8">
      <formula>U493="ASUMIR"</formula>
    </cfRule>
  </conditionalFormatting>
  <conditionalFormatting sqref="AA493">
    <cfRule type="expression" dxfId="990" priority="7">
      <formula>$X$14&lt;&gt;"CUMPLIMIENTO_TOTAL"</formula>
    </cfRule>
  </conditionalFormatting>
  <conditionalFormatting sqref="AA495 AA499:AA528">
    <cfRule type="expression" dxfId="989" priority="6">
      <formula>U495="ASUMIR"</formula>
    </cfRule>
  </conditionalFormatting>
  <conditionalFormatting sqref="AA495 AA499:AA528">
    <cfRule type="expression" dxfId="988" priority="5">
      <formula>$X$14&lt;&gt;"CUMPLIMIENTO_TOTAL"</formula>
    </cfRule>
  </conditionalFormatting>
  <conditionalFormatting sqref="Y496:Y498">
    <cfRule type="expression" dxfId="987" priority="4">
      <formula>U496="ASUMIR"</formula>
    </cfRule>
  </conditionalFormatting>
  <conditionalFormatting sqref="AA496:AA498">
    <cfRule type="expression" dxfId="986" priority="3">
      <formula>U496="ASUMIR"</formula>
    </cfRule>
  </conditionalFormatting>
  <conditionalFormatting sqref="AA496:AA498">
    <cfRule type="expression" dxfId="985" priority="2">
      <formula>$X$75&lt;&gt;"CUMPLIMIENTO_TOTAL"</formula>
    </cfRule>
  </conditionalFormatting>
  <conditionalFormatting sqref="Y505">
    <cfRule type="expression" dxfId="984"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51"/>
  <sheetViews>
    <sheetView showGridLines="0" topLeftCell="A4" zoomScale="70" zoomScaleNormal="70" workbookViewId="0">
      <pane xSplit="1" ySplit="27" topLeftCell="B31" activePane="bottomRight" state="frozen"/>
      <selection activeCell="A4" sqref="A4"/>
      <selection pane="topRight" activeCell="B4" sqref="B4"/>
      <selection pane="bottomLeft" activeCell="A31" sqref="A31"/>
      <selection pane="bottomRight" activeCell="C157" sqref="C157:C159"/>
    </sheetView>
  </sheetViews>
  <sheetFormatPr baseColWidth="10" defaultColWidth="11.42578125" defaultRowHeight="65.25" customHeight="1" x14ac:dyDescent="0.2"/>
  <cols>
    <col min="1" max="1" width="5.28515625" style="284" customWidth="1"/>
    <col min="2" max="2" width="30" style="284" customWidth="1"/>
    <col min="3" max="3" width="14" style="284" customWidth="1"/>
    <col min="4" max="4" width="12" style="284" customWidth="1"/>
    <col min="5" max="5" width="24.7109375" style="284" customWidth="1"/>
    <col min="6" max="6" width="39.140625" style="284" customWidth="1"/>
    <col min="7" max="7" width="24.7109375" style="284" customWidth="1"/>
    <col min="8" max="8" width="46.42578125" style="284" customWidth="1"/>
    <col min="9" max="9" width="14.5703125" style="294" customWidth="1"/>
    <col min="10" max="10" width="28.7109375" style="284" customWidth="1"/>
    <col min="11" max="11" width="13.42578125" style="284" customWidth="1"/>
    <col min="12" max="12" width="45.85546875" style="284" customWidth="1"/>
    <col min="13" max="13" width="35.7109375" style="284" customWidth="1"/>
    <col min="14" max="14" width="17.85546875" style="284" customWidth="1"/>
    <col min="15" max="15" width="26" style="284" customWidth="1"/>
    <col min="16" max="16" width="16.85546875" style="284" customWidth="1"/>
    <col min="17" max="17" width="13.140625" style="284" customWidth="1"/>
    <col min="18" max="18" width="15.42578125" style="294" customWidth="1"/>
    <col min="19" max="19" width="35.7109375" style="284" customWidth="1"/>
    <col min="20" max="20" width="9.28515625" style="284" customWidth="1"/>
    <col min="21" max="21" width="19.42578125" style="284" customWidth="1"/>
    <col min="22" max="22" width="28.28515625" style="284" customWidth="1"/>
    <col min="23" max="23" width="20.7109375" style="181" customWidth="1"/>
    <col min="24" max="24" width="13.140625" style="284" customWidth="1"/>
    <col min="25" max="25" width="30.7109375" style="284" customWidth="1"/>
    <col min="26" max="26" width="18.140625" style="284" customWidth="1"/>
    <col min="27" max="27" width="30.7109375" style="284" customWidth="1"/>
    <col min="28" max="28" width="16.42578125" style="294" customWidth="1"/>
    <col min="29" max="16384" width="11.42578125" style="284"/>
  </cols>
  <sheetData>
    <row r="1" spans="1:29" s="304" customFormat="1" ht="65.25" customHeight="1" x14ac:dyDescent="0.2">
      <c r="A1" s="297"/>
      <c r="B1" s="298"/>
      <c r="C1" s="298"/>
      <c r="D1" s="299"/>
      <c r="E1" s="299"/>
      <c r="F1" s="299"/>
      <c r="G1" s="299"/>
      <c r="H1" s="299"/>
      <c r="I1" s="300"/>
      <c r="J1" s="299"/>
      <c r="K1" s="299"/>
      <c r="L1" s="299"/>
      <c r="M1" s="299"/>
      <c r="N1" s="299"/>
      <c r="O1" s="299"/>
      <c r="P1" s="299"/>
      <c r="Q1" s="299"/>
      <c r="R1" s="300"/>
      <c r="S1" s="299"/>
      <c r="T1" s="299"/>
      <c r="U1" s="299"/>
      <c r="V1" s="299"/>
      <c r="W1" s="301"/>
      <c r="X1" s="299"/>
      <c r="Y1" s="299"/>
      <c r="Z1" s="299"/>
      <c r="AA1" s="302" t="s">
        <v>65</v>
      </c>
      <c r="AB1" s="303" t="s">
        <v>433</v>
      </c>
    </row>
    <row r="2" spans="1:29" s="304" customFormat="1" ht="65.25" customHeight="1" x14ac:dyDescent="0.2">
      <c r="A2" s="305"/>
      <c r="D2" s="478" t="s">
        <v>67</v>
      </c>
      <c r="E2" s="478"/>
      <c r="F2" s="478"/>
      <c r="G2" s="478"/>
      <c r="H2" s="478"/>
      <c r="I2" s="478"/>
      <c r="J2" s="478"/>
      <c r="K2" s="478"/>
      <c r="L2" s="478"/>
      <c r="M2" s="478"/>
      <c r="N2" s="478"/>
      <c r="O2" s="478"/>
      <c r="P2" s="478"/>
      <c r="Q2" s="478"/>
      <c r="R2" s="478"/>
      <c r="S2" s="478"/>
      <c r="T2" s="478"/>
      <c r="U2" s="478"/>
      <c r="V2" s="478"/>
      <c r="W2" s="478"/>
      <c r="X2" s="478"/>
      <c r="Y2" s="478"/>
      <c r="Z2" s="478"/>
      <c r="AA2" s="306" t="s">
        <v>426</v>
      </c>
      <c r="AB2" s="307">
        <v>9</v>
      </c>
    </row>
    <row r="3" spans="1:29" s="304" customFormat="1" ht="65.25" customHeight="1" x14ac:dyDescent="0.2">
      <c r="A3" s="305"/>
      <c r="D3" s="478" t="s">
        <v>60</v>
      </c>
      <c r="E3" s="478"/>
      <c r="F3" s="478"/>
      <c r="G3" s="478"/>
      <c r="H3" s="478"/>
      <c r="I3" s="478"/>
      <c r="J3" s="478"/>
      <c r="K3" s="478"/>
      <c r="L3" s="478"/>
      <c r="M3" s="478"/>
      <c r="N3" s="478"/>
      <c r="O3" s="478"/>
      <c r="P3" s="478"/>
      <c r="Q3" s="478"/>
      <c r="R3" s="478"/>
      <c r="S3" s="478"/>
      <c r="T3" s="478"/>
      <c r="U3" s="478"/>
      <c r="V3" s="478"/>
      <c r="W3" s="478"/>
      <c r="X3" s="478"/>
      <c r="Y3" s="478"/>
      <c r="Z3" s="478"/>
      <c r="AA3" s="306" t="s">
        <v>427</v>
      </c>
      <c r="AB3" s="308">
        <v>45219</v>
      </c>
    </row>
    <row r="4" spans="1:29" s="304" customFormat="1" ht="65.25" customHeight="1" thickBot="1" x14ac:dyDescent="0.25">
      <c r="A4" s="309"/>
      <c r="B4" s="310"/>
      <c r="C4" s="310"/>
      <c r="D4" s="479"/>
      <c r="E4" s="479"/>
      <c r="F4" s="479"/>
      <c r="G4" s="479"/>
      <c r="H4" s="479"/>
      <c r="I4" s="479"/>
      <c r="J4" s="479"/>
      <c r="K4" s="479"/>
      <c r="L4" s="479"/>
      <c r="M4" s="479"/>
      <c r="N4" s="479"/>
      <c r="O4" s="479"/>
      <c r="P4" s="479"/>
      <c r="Q4" s="479"/>
      <c r="R4" s="479"/>
      <c r="S4" s="479"/>
      <c r="T4" s="479"/>
      <c r="U4" s="479"/>
      <c r="V4" s="479"/>
      <c r="W4" s="479"/>
      <c r="X4" s="479"/>
      <c r="Y4" s="479"/>
      <c r="Z4" s="479"/>
      <c r="AA4" s="311" t="s">
        <v>428</v>
      </c>
      <c r="AB4" s="312" t="s">
        <v>431</v>
      </c>
    </row>
    <row r="5" spans="1:29" s="304" customFormat="1" ht="65.25" customHeight="1" thickBot="1" x14ac:dyDescent="0.25">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row>
    <row r="6" spans="1:29" s="183" customFormat="1" ht="65.25" customHeight="1" thickBot="1" x14ac:dyDescent="0.25">
      <c r="A6" s="481" t="str">
        <f>'01-Mapa de riesgo-UO'!A6:D6</f>
        <v>TIPO DE MAPA</v>
      </c>
      <c r="B6" s="482"/>
      <c r="C6" s="313"/>
      <c r="D6" s="483" t="str">
        <f>'01-Mapa de riesgo-UO'!E6</f>
        <v>PROCESOS</v>
      </c>
      <c r="E6" s="484"/>
      <c r="F6" s="484"/>
      <c r="G6" s="485"/>
      <c r="H6" s="314"/>
      <c r="I6" s="315"/>
      <c r="J6" s="314"/>
      <c r="K6" s="314"/>
      <c r="L6" s="486" t="s">
        <v>8</v>
      </c>
      <c r="M6" s="486"/>
      <c r="N6" s="487">
        <v>45627</v>
      </c>
      <c r="O6" s="488"/>
      <c r="P6" s="314"/>
      <c r="R6" s="316"/>
      <c r="U6" s="314"/>
      <c r="V6" s="314"/>
      <c r="W6" s="317"/>
      <c r="X6" s="314"/>
      <c r="AB6" s="316"/>
    </row>
    <row r="7" spans="1:29" s="122" customFormat="1" ht="65.25" customHeight="1" x14ac:dyDescent="0.2">
      <c r="A7" s="41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row>
    <row r="8" spans="1:29" s="183" customFormat="1" ht="65.25" customHeight="1" x14ac:dyDescent="0.2">
      <c r="A8" s="412" t="s">
        <v>54</v>
      </c>
      <c r="B8" s="412" t="s">
        <v>540</v>
      </c>
      <c r="C8" s="412" t="s">
        <v>541</v>
      </c>
      <c r="D8" s="412" t="s">
        <v>74</v>
      </c>
      <c r="E8" s="412"/>
      <c r="F8" s="412"/>
      <c r="G8" s="412"/>
      <c r="H8" s="412"/>
      <c r="I8" s="477" t="s">
        <v>72</v>
      </c>
      <c r="J8" s="412" t="s">
        <v>58</v>
      </c>
      <c r="K8" s="412"/>
      <c r="L8" s="412"/>
      <c r="M8" s="412" t="s">
        <v>57</v>
      </c>
      <c r="N8" s="412"/>
      <c r="O8" s="412"/>
      <c r="P8" s="412"/>
      <c r="Q8" s="412"/>
      <c r="R8" s="412"/>
      <c r="S8" s="412"/>
      <c r="T8" s="412"/>
      <c r="U8" s="412" t="s">
        <v>77</v>
      </c>
      <c r="V8" s="412"/>
      <c r="W8" s="412"/>
      <c r="X8" s="412"/>
      <c r="Y8" s="412"/>
      <c r="Z8" s="412"/>
      <c r="AA8" s="412"/>
      <c r="AB8" s="477" t="s">
        <v>19</v>
      </c>
    </row>
    <row r="9" spans="1:29" s="184" customFormat="1" ht="65.25" customHeight="1" x14ac:dyDescent="0.2">
      <c r="A9" s="412"/>
      <c r="B9" s="412"/>
      <c r="C9" s="412"/>
      <c r="D9" s="285" t="s">
        <v>70</v>
      </c>
      <c r="E9" s="285" t="s">
        <v>4</v>
      </c>
      <c r="F9" s="285" t="s">
        <v>0</v>
      </c>
      <c r="G9" s="285" t="s">
        <v>55</v>
      </c>
      <c r="H9" s="285" t="s">
        <v>32</v>
      </c>
      <c r="I9" s="477"/>
      <c r="J9" s="285" t="s">
        <v>62</v>
      </c>
      <c r="K9" s="285" t="s">
        <v>63</v>
      </c>
      <c r="L9" s="285" t="s">
        <v>461</v>
      </c>
      <c r="M9" s="285" t="s">
        <v>84</v>
      </c>
      <c r="N9" s="285" t="s">
        <v>387</v>
      </c>
      <c r="O9" s="285" t="s">
        <v>388</v>
      </c>
      <c r="P9" s="285" t="s">
        <v>59</v>
      </c>
      <c r="Q9" s="285" t="s">
        <v>389</v>
      </c>
      <c r="R9" s="295" t="s">
        <v>392</v>
      </c>
      <c r="S9" s="412" t="s">
        <v>462</v>
      </c>
      <c r="T9" s="412"/>
      <c r="U9" s="285" t="s">
        <v>268</v>
      </c>
      <c r="V9" s="285" t="s">
        <v>269</v>
      </c>
      <c r="W9" s="263" t="s">
        <v>270</v>
      </c>
      <c r="X9" s="412" t="s">
        <v>275</v>
      </c>
      <c r="Y9" s="412"/>
      <c r="Z9" s="412" t="s">
        <v>278</v>
      </c>
      <c r="AA9" s="412"/>
      <c r="AB9" s="477"/>
    </row>
    <row r="10" spans="1:29" ht="65.25" hidden="1" customHeight="1" x14ac:dyDescent="0.2">
      <c r="A10" s="324">
        <v>1</v>
      </c>
      <c r="B10" s="332" t="str">
        <f>'01-Mapa de riesgo-UO'!D11</f>
        <v>DOCENCIA</v>
      </c>
      <c r="C10" s="402" t="str">
        <f>+'01-Mapa de riesgo-UO'!F11</f>
        <v>NO</v>
      </c>
      <c r="D10" s="332" t="str">
        <f>'01-Mapa de riesgo-UO'!J11</f>
        <v>Estratégico</v>
      </c>
      <c r="E10" s="332" t="str">
        <f>'01-Mapa de riesgo-UO'!K11</f>
        <v>No renovación del registro calificado de un programa académico</v>
      </c>
      <c r="F10" s="332" t="str">
        <f>'01-Mapa de riesgo-UO'!L11</f>
        <v>Perdida del registro calificado de uno de los programas que hacen parte de la facultad</v>
      </c>
      <c r="G10" s="52" t="str">
        <f>'01-Mapa de riesgo-UO'!I11</f>
        <v>Falta de seguimiento a las fechas de vencimiento a los registros calificados</v>
      </c>
      <c r="H10" s="332" t="str">
        <f>'01-Mapa de riesgo-UO'!M11</f>
        <v>No ofrecimiento del programa académico
Perdida de imagen de la Institución</v>
      </c>
      <c r="I10" s="431" t="str">
        <f>'01-Mapa de riesgo-UO'!AT11</f>
        <v>LEVE</v>
      </c>
      <c r="J10" s="332" t="str">
        <f xml:space="preserve"> '01-Mapa de riesgo-UO'!AU11</f>
        <v>Número de programas que no renuevan su registro calificado</v>
      </c>
      <c r="K10" s="401">
        <v>0</v>
      </c>
      <c r="L10" s="434" t="s">
        <v>2669</v>
      </c>
      <c r="M10" s="278" t="str">
        <f>IF('01-Mapa de riesgo-UO'!S11="No existen", "No existe control para el riesgo",'01-Mapa de riesgo-UO'!W11)</f>
        <v>Vicerrectoría académica hace el seguimiento de las fechas de los registros calificados</v>
      </c>
      <c r="N10" s="278">
        <f>'01-Mapa de riesgo-UO'!AB11</f>
        <v>0</v>
      </c>
      <c r="O10" s="278" t="str">
        <f>'01-Mapa de riesgo-UO'!AG11</f>
        <v>Profesional Vicerrectoria academica.
Decano y directores del programa</v>
      </c>
      <c r="P10" s="280" t="str">
        <f>'01-Mapa de riesgo-UO'!AL11</f>
        <v>No definida</v>
      </c>
      <c r="Q10" s="280" t="str">
        <f>'01-Mapa de riesgo-UO'!AP11</f>
        <v>Detectivo</v>
      </c>
      <c r="R10" s="431" t="str">
        <f>'01-Mapa de riesgo-UO'!AR11</f>
        <v>ACEPTABLE</v>
      </c>
      <c r="S10" s="434" t="s">
        <v>2674</v>
      </c>
      <c r="T10" s="434"/>
      <c r="U10" s="283" t="str">
        <f>'01-Mapa de riesgo-UO'!AW11</f>
        <v>ASUMIR</v>
      </c>
      <c r="V10" s="283">
        <f>'01-Mapa de riesgo-UO'!AX11</f>
        <v>0</v>
      </c>
      <c r="W10" s="180">
        <f>IF(U10="COMPARTIR",'01-Mapa de riesgo-UO'!BA11, IF(U10=0, 0,$I$6))</f>
        <v>0</v>
      </c>
      <c r="X10" s="281"/>
      <c r="Y10" s="281"/>
      <c r="Z10" s="281"/>
      <c r="AA10" s="281"/>
      <c r="AB10" s="430" t="s">
        <v>2144</v>
      </c>
    </row>
    <row r="11" spans="1:29" ht="65.25" hidden="1" customHeight="1" x14ac:dyDescent="0.2">
      <c r="A11" s="324"/>
      <c r="B11" s="332"/>
      <c r="C11" s="402"/>
      <c r="D11" s="332"/>
      <c r="E11" s="332"/>
      <c r="F11" s="332"/>
      <c r="G11" s="52" t="str">
        <f>'01-Mapa de riesgo-UO'!I12</f>
        <v>Cambios de las normas que rigen los procesos de renovación de registro calificado</v>
      </c>
      <c r="H11" s="332"/>
      <c r="I11" s="431"/>
      <c r="J11" s="332"/>
      <c r="K11" s="401"/>
      <c r="L11" s="399"/>
      <c r="M11" s="278">
        <f>IF('01-Mapa de riesgo-UO'!S12="No existen", "No existe control para el riesgo",'01-Mapa de riesgo-UO'!W12)</f>
        <v>0</v>
      </c>
      <c r="N11" s="278">
        <f>'01-Mapa de riesgo-UO'!AB12</f>
        <v>0</v>
      </c>
      <c r="O11" s="278">
        <f>'01-Mapa de riesgo-UO'!AG12</f>
        <v>0</v>
      </c>
      <c r="P11" s="280">
        <f>'01-Mapa de riesgo-UO'!AL12</f>
        <v>0</v>
      </c>
      <c r="Q11" s="280">
        <f>'01-Mapa de riesgo-UO'!AP12</f>
        <v>0</v>
      </c>
      <c r="R11" s="431"/>
      <c r="S11" s="399"/>
      <c r="T11" s="399"/>
      <c r="U11" s="283" t="str">
        <f>'01-Mapa de riesgo-UO'!AW12</f>
        <v>ASUMIR</v>
      </c>
      <c r="V11" s="283">
        <f>'01-Mapa de riesgo-UO'!AX12</f>
        <v>0</v>
      </c>
      <c r="W11" s="180">
        <f>IF(U11="COMPARTIR",'01-Mapa de riesgo-UO'!BA12, IF(U11=0, 0,$I$6))</f>
        <v>0</v>
      </c>
      <c r="X11" s="281"/>
      <c r="Y11" s="281"/>
      <c r="Z11" s="281"/>
      <c r="AA11" s="281"/>
      <c r="AB11" s="430"/>
    </row>
    <row r="12" spans="1:29" ht="65.25" hidden="1" customHeight="1" x14ac:dyDescent="0.2">
      <c r="A12" s="324"/>
      <c r="B12" s="332"/>
      <c r="C12" s="402"/>
      <c r="D12" s="332"/>
      <c r="E12" s="332"/>
      <c r="F12" s="332"/>
      <c r="G12" s="52">
        <f>'01-Mapa de riesgo-UO'!I13</f>
        <v>0</v>
      </c>
      <c r="H12" s="332"/>
      <c r="I12" s="431"/>
      <c r="J12" s="332"/>
      <c r="K12" s="401"/>
      <c r="L12" s="399"/>
      <c r="M12" s="278">
        <f>IF('01-Mapa de riesgo-UO'!S13="No existen", "No existe control para el riesgo",'01-Mapa de riesgo-UO'!W13)</f>
        <v>0</v>
      </c>
      <c r="N12" s="278">
        <f>'01-Mapa de riesgo-UO'!AB13</f>
        <v>0</v>
      </c>
      <c r="O12" s="278">
        <f>'01-Mapa de riesgo-UO'!AG13</f>
        <v>0</v>
      </c>
      <c r="P12" s="280">
        <f>'01-Mapa de riesgo-UO'!AL13</f>
        <v>0</v>
      </c>
      <c r="Q12" s="280">
        <f>'01-Mapa de riesgo-UO'!AP13</f>
        <v>0</v>
      </c>
      <c r="R12" s="431"/>
      <c r="S12" s="399"/>
      <c r="T12" s="399"/>
      <c r="U12" s="283" t="str">
        <f>'01-Mapa de riesgo-UO'!AW13</f>
        <v>ASUMIR</v>
      </c>
      <c r="V12" s="283">
        <f>'01-Mapa de riesgo-UO'!AX13</f>
        <v>0</v>
      </c>
      <c r="W12" s="180">
        <f>IF(U12="COMPARTIR",'01-Mapa de riesgo-UO'!BA13, IF(U12=0, 0,$I$6))</f>
        <v>0</v>
      </c>
      <c r="X12" s="281"/>
      <c r="Y12" s="281"/>
      <c r="Z12" s="281"/>
      <c r="AA12" s="281"/>
      <c r="AB12" s="430"/>
    </row>
    <row r="13" spans="1:29" ht="65.25" hidden="1" customHeight="1" x14ac:dyDescent="0.2">
      <c r="A13" s="324">
        <v>2</v>
      </c>
      <c r="B13" s="332" t="str">
        <f>'01-Mapa de riesgo-UO'!D14</f>
        <v>INVESTIGACIÓN_E_INNOVACIÓN</v>
      </c>
      <c r="C13" s="402" t="str">
        <f>+'01-Mapa de riesgo-UO'!F14</f>
        <v>NO</v>
      </c>
      <c r="D13" s="332" t="str">
        <f>'01-Mapa de riesgo-UO'!J14</f>
        <v>Estratégico</v>
      </c>
      <c r="E13" s="332" t="str">
        <f>'01-Mapa de riesgo-UO'!K14</f>
        <v>Descenso de los Grupos de investigación vinculados a la Facultad en el escalfon de Colciencias</v>
      </c>
      <c r="F13" s="332"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32" t="str">
        <f>'01-Mapa de riesgo-UO'!M14</f>
        <v>Incumplimiento con las metas trazadas en el PDI
Perdida de imagen institucional
Disminución en la producción derivada de la investigación</v>
      </c>
      <c r="I13" s="431" t="str">
        <f>'01-Mapa de riesgo-UO'!AT14</f>
        <v>MODERADO</v>
      </c>
      <c r="J13" s="332" t="str">
        <f xml:space="preserve"> '01-Mapa de riesgo-UO'!AU14</f>
        <v># de grupos categorizados en Colciencias que bajan de categoría</v>
      </c>
      <c r="K13" s="401">
        <v>9</v>
      </c>
      <c r="L13" s="399" t="s">
        <v>2670</v>
      </c>
      <c r="M13" s="278" t="str">
        <f>IF('01-Mapa de riesgo-UO'!S14="No existen", "No existe control para el riesgo",'01-Mapa de riesgo-UO'!W14)</f>
        <v>Conovocatorias internas y externas de la Vicerrectoría de Investigaciones, Innovación y Extensión</v>
      </c>
      <c r="N13" s="278">
        <f>'01-Mapa de riesgo-UO'!AB14</f>
        <v>0</v>
      </c>
      <c r="O13" s="278" t="str">
        <f>'01-Mapa de riesgo-UO'!AG14</f>
        <v>Funcionario delegado por la Vicerrectoría de Investigaciones</v>
      </c>
      <c r="P13" s="280" t="str">
        <f>'01-Mapa de riesgo-UO'!AL14</f>
        <v>Semestral</v>
      </c>
      <c r="Q13" s="280" t="str">
        <f>'01-Mapa de riesgo-UO'!AP14</f>
        <v>Preventivo</v>
      </c>
      <c r="R13" s="431" t="str">
        <f>'01-Mapa de riesgo-UO'!AR14</f>
        <v>ACEPTABLE</v>
      </c>
      <c r="S13" s="399" t="s">
        <v>2675</v>
      </c>
      <c r="T13" s="399"/>
      <c r="U13" s="283" t="str">
        <f>'01-Mapa de riesgo-UO'!AW14</f>
        <v>REDUCIR</v>
      </c>
      <c r="V13" s="283" t="str">
        <f>'01-Mapa de riesgo-UO'!AX14</f>
        <v>Verificar la participación de los grupos en las convocatorias de medición.</v>
      </c>
      <c r="W13" s="180">
        <f>IF(U13="COMPARTIR",'01-Mapa de riesgo-UO'!BA14, IF(U13=0, 0,$I$6))</f>
        <v>0</v>
      </c>
      <c r="X13" s="281" t="s">
        <v>558</v>
      </c>
      <c r="Y13" s="281" t="s">
        <v>2686</v>
      </c>
      <c r="Z13" s="281" t="s">
        <v>561</v>
      </c>
      <c r="AA13" s="281" t="s">
        <v>2687</v>
      </c>
      <c r="AB13" s="430" t="s">
        <v>2144</v>
      </c>
    </row>
    <row r="14" spans="1:29" ht="65.25" hidden="1" customHeight="1" x14ac:dyDescent="0.2">
      <c r="A14" s="324"/>
      <c r="B14" s="332"/>
      <c r="C14" s="402"/>
      <c r="D14" s="332"/>
      <c r="E14" s="332"/>
      <c r="F14" s="332"/>
      <c r="G14" s="52" t="str">
        <f>'01-Mapa de riesgo-UO'!I15</f>
        <v>Desactualización de la información del Grupo de Investigación en la plataforma de Colciencias</v>
      </c>
      <c r="H14" s="332"/>
      <c r="I14" s="431"/>
      <c r="J14" s="332"/>
      <c r="K14" s="401"/>
      <c r="L14" s="399"/>
      <c r="M14" s="278" t="str">
        <f>IF('01-Mapa de riesgo-UO'!S15="No existen", "No existe control para el riesgo",'01-Mapa de riesgo-UO'!W15)</f>
        <v>Sistema de información para la toma de decisiones</v>
      </c>
      <c r="N14" s="278">
        <f>'01-Mapa de riesgo-UO'!AB15</f>
        <v>0</v>
      </c>
      <c r="O14" s="278" t="str">
        <f>'01-Mapa de riesgo-UO'!AG15</f>
        <v>Vicerrectoría de Investigaciones</v>
      </c>
      <c r="P14" s="280" t="str">
        <f>'01-Mapa de riesgo-UO'!AL15</f>
        <v>No definida</v>
      </c>
      <c r="Q14" s="280" t="str">
        <f>'01-Mapa de riesgo-UO'!AP15</f>
        <v>Detectivo</v>
      </c>
      <c r="R14" s="431"/>
      <c r="S14" s="399" t="s">
        <v>2676</v>
      </c>
      <c r="T14" s="399"/>
      <c r="U14" s="283" t="str">
        <f>'01-Mapa de riesgo-UO'!AW15</f>
        <v>REDUCIR</v>
      </c>
      <c r="V14" s="283" t="str">
        <f>'01-Mapa de riesgo-UO'!AX15</f>
        <v>Consulta al sistema de información de la Vicerrectoría de Investigaciones</v>
      </c>
      <c r="W14" s="180">
        <f>IF(U14="COMPARTIR",'01-Mapa de riesgo-UO'!BA15, IF(U14=0, 0,$I$6))</f>
        <v>0</v>
      </c>
      <c r="X14" s="281" t="s">
        <v>558</v>
      </c>
      <c r="Y14" s="281" t="s">
        <v>2688</v>
      </c>
      <c r="Z14" s="281" t="s">
        <v>561</v>
      </c>
      <c r="AA14" s="281" t="s">
        <v>2689</v>
      </c>
      <c r="AB14" s="430"/>
      <c r="AC14" s="422"/>
    </row>
    <row r="15" spans="1:29" ht="65.25" hidden="1" customHeight="1" x14ac:dyDescent="0.2">
      <c r="A15" s="324"/>
      <c r="B15" s="332"/>
      <c r="C15" s="402"/>
      <c r="D15" s="332"/>
      <c r="E15" s="332"/>
      <c r="F15" s="332"/>
      <c r="G15" s="52" t="str">
        <f>'01-Mapa de riesgo-UO'!I16</f>
        <v>Poca claridad en las lineas de investigación a ser apoyadas por la Institución para el otorgamiento de recuros que soporte el proceso de los grupos</v>
      </c>
      <c r="H15" s="332"/>
      <c r="I15" s="431"/>
      <c r="J15" s="332"/>
      <c r="K15" s="401"/>
      <c r="L15" s="399"/>
      <c r="M15" s="278" t="str">
        <f>IF('01-Mapa de riesgo-UO'!S16="No existen", "No existe control para el riesgo",'01-Mapa de riesgo-UO'!W16)</f>
        <v>Impulso a la publicación de artículos en revistas indexasa y artículos en idioma ingles</v>
      </c>
      <c r="N15" s="278">
        <f>'01-Mapa de riesgo-UO'!AB16</f>
        <v>0</v>
      </c>
      <c r="O15" s="278" t="str">
        <f>'01-Mapa de riesgo-UO'!AG16</f>
        <v>Vicerrectoría de Investigaciones</v>
      </c>
      <c r="P15" s="280" t="str">
        <f>'01-Mapa de riesgo-UO'!AL16</f>
        <v>No definida</v>
      </c>
      <c r="Q15" s="280" t="str">
        <f>'01-Mapa de riesgo-UO'!AP16</f>
        <v>Detectivo</v>
      </c>
      <c r="R15" s="431"/>
      <c r="S15" s="399" t="s">
        <v>2677</v>
      </c>
      <c r="T15" s="399"/>
      <c r="U15" s="283" t="str">
        <f>'01-Mapa de riesgo-UO'!AW16</f>
        <v>REDUCIR</v>
      </c>
      <c r="V15" s="283" t="str">
        <f>'01-Mapa de riesgo-UO'!AX16</f>
        <v>Promover la publicación de resultados de las investigaciones de los grupos.</v>
      </c>
      <c r="W15" s="180">
        <f>IF(U15="COMPARTIR",'01-Mapa de riesgo-UO'!BA16, IF(U15=0, 0,$I$6))</f>
        <v>0</v>
      </c>
      <c r="X15" s="281" t="s">
        <v>558</v>
      </c>
      <c r="Y15" s="281" t="s">
        <v>2690</v>
      </c>
      <c r="Z15" s="281" t="s">
        <v>561</v>
      </c>
      <c r="AA15" s="281" t="s">
        <v>2691</v>
      </c>
      <c r="AB15" s="430"/>
      <c r="AC15" s="422"/>
    </row>
    <row r="16" spans="1:29" ht="65.25" customHeight="1" x14ac:dyDescent="0.2">
      <c r="A16" s="324">
        <v>3</v>
      </c>
      <c r="B16" s="332" t="str">
        <f>'01-Mapa de riesgo-UO'!D17</f>
        <v>EXTENSIÓN_PROYECCIÓN_SOCIAL</v>
      </c>
      <c r="C16" s="402" t="str">
        <f>+'01-Mapa de riesgo-UO'!F17</f>
        <v>NO</v>
      </c>
      <c r="D16" s="332" t="str">
        <f>'01-Mapa de riesgo-UO'!J17</f>
        <v>Operacional</v>
      </c>
      <c r="E16" s="332" t="str">
        <f>'01-Mapa de riesgo-UO'!K17</f>
        <v>Disminución de las actividades de extensión que la Facultad realiza</v>
      </c>
      <c r="F16" s="332" t="str">
        <f>'01-Mapa de riesgo-UO'!L17</f>
        <v>Poca actividad de extensión de la facultad</v>
      </c>
      <c r="G16" s="52" t="str">
        <f>'01-Mapa de riesgo-UO'!I17</f>
        <v>Deficiencia presupuestal para el fomento de las actividades de extensión</v>
      </c>
      <c r="H16" s="332" t="str">
        <f>'01-Mapa de riesgo-UO'!M17</f>
        <v>Indicadores de la Universidad afectados
Reducción en los recursos propios de la institución</v>
      </c>
      <c r="I16" s="431" t="str">
        <f>'01-Mapa de riesgo-UO'!AT17</f>
        <v>LEVE</v>
      </c>
      <c r="J16" s="332" t="str">
        <f>'01-Mapa de riesgo-UO'!AU17</f>
        <v># de proyectos de extensión generados y sistematizados</v>
      </c>
      <c r="K16" s="424">
        <v>1</v>
      </c>
      <c r="L16" s="399" t="s">
        <v>2671</v>
      </c>
      <c r="M16" s="278" t="str">
        <f>IF('01-Mapa de riesgo-UO'!S17="No existen", "No existe control para el riesgo",'01-Mapa de riesgo-UO'!W17)</f>
        <v>Acuerdo 21 de 2007</v>
      </c>
      <c r="N16" s="278">
        <f>'01-Mapa de riesgo-UO'!AB17</f>
        <v>0</v>
      </c>
      <c r="O16" s="278" t="str">
        <f>'01-Mapa de riesgo-UO'!AG17</f>
        <v>Vicerrectoría de Investigaciones</v>
      </c>
      <c r="P16" s="280" t="str">
        <f>'01-Mapa de riesgo-UO'!AL17</f>
        <v>No definida</v>
      </c>
      <c r="Q16" s="280" t="str">
        <f>'01-Mapa de riesgo-UO'!AP17</f>
        <v>Detectivo</v>
      </c>
      <c r="R16" s="431" t="str">
        <f>'01-Mapa de riesgo-UO'!AR17</f>
        <v>ACEPTABLE</v>
      </c>
      <c r="S16" s="399" t="s">
        <v>2678</v>
      </c>
      <c r="T16" s="399"/>
      <c r="U16" s="283" t="str">
        <f>'01-Mapa de riesgo-UO'!AW17</f>
        <v>ASUMIR</v>
      </c>
      <c r="V16" s="283">
        <f>'01-Mapa de riesgo-UO'!AX17</f>
        <v>0</v>
      </c>
      <c r="W16" s="180">
        <f>IF(U16="COMPARTIR",'01-Mapa de riesgo-UO'!BA17, IF(U16=0, 0,$I$6))</f>
        <v>0</v>
      </c>
      <c r="X16" s="281"/>
      <c r="Y16" s="281"/>
      <c r="Z16" s="281"/>
      <c r="AA16" s="281"/>
      <c r="AB16" s="430" t="s">
        <v>2144</v>
      </c>
    </row>
    <row r="17" spans="1:28" ht="65.25" hidden="1" customHeight="1" x14ac:dyDescent="0.2">
      <c r="A17" s="324"/>
      <c r="B17" s="332"/>
      <c r="C17" s="402"/>
      <c r="D17" s="332"/>
      <c r="E17" s="332"/>
      <c r="F17" s="332"/>
      <c r="G17" s="52" t="str">
        <f>'01-Mapa de riesgo-UO'!I18</f>
        <v>Desinteres por formular o participar en las actividades de extensión de la facultad y la universidad</v>
      </c>
      <c r="H17" s="332"/>
      <c r="I17" s="431"/>
      <c r="J17" s="332"/>
      <c r="K17" s="401"/>
      <c r="L17" s="399"/>
      <c r="M17" s="278" t="str">
        <f>IF('01-Mapa de riesgo-UO'!S18="No existen", "No existe control para el riesgo",'01-Mapa de riesgo-UO'!W18)</f>
        <v xml:space="preserve">Indicadores de Gestión </v>
      </c>
      <c r="N17" s="278">
        <f>'01-Mapa de riesgo-UO'!AB18</f>
        <v>0</v>
      </c>
      <c r="O17" s="278" t="str">
        <f>'01-Mapa de riesgo-UO'!AG18</f>
        <v xml:space="preserve">Oficina de Planeación </v>
      </c>
      <c r="P17" s="280" t="str">
        <f>'01-Mapa de riesgo-UO'!AL18</f>
        <v>No definida</v>
      </c>
      <c r="Q17" s="280" t="str">
        <f>'01-Mapa de riesgo-UO'!AP18</f>
        <v>Detectivo</v>
      </c>
      <c r="R17" s="431"/>
      <c r="S17" s="399" t="s">
        <v>2679</v>
      </c>
      <c r="T17" s="399"/>
      <c r="U17" s="283" t="str">
        <f>'01-Mapa de riesgo-UO'!AW18</f>
        <v>ASUMIR</v>
      </c>
      <c r="V17" s="283">
        <f>'01-Mapa de riesgo-UO'!AX18</f>
        <v>0</v>
      </c>
      <c r="W17" s="180">
        <f>IF(U17="COMPARTIR",'01-Mapa de riesgo-UO'!BA18, IF(U17=0, 0,$I$6))</f>
        <v>0</v>
      </c>
      <c r="X17" s="281"/>
      <c r="Y17" s="281"/>
      <c r="Z17" s="281"/>
      <c r="AA17" s="281"/>
      <c r="AB17" s="430"/>
    </row>
    <row r="18" spans="1:28" ht="65.25" hidden="1" customHeight="1" x14ac:dyDescent="0.2">
      <c r="A18" s="324"/>
      <c r="B18" s="332"/>
      <c r="C18" s="402"/>
      <c r="D18" s="332"/>
      <c r="E18" s="332"/>
      <c r="F18" s="332"/>
      <c r="G18" s="52" t="str">
        <f>'01-Mapa de riesgo-UO'!I19</f>
        <v xml:space="preserve">Falta de registro de la información de extensión que realiza la Facultad </v>
      </c>
      <c r="H18" s="332"/>
      <c r="I18" s="431"/>
      <c r="J18" s="332"/>
      <c r="K18" s="401"/>
      <c r="L18" s="399"/>
      <c r="M18" s="278" t="str">
        <f>IF('01-Mapa de riesgo-UO'!S19="No existen", "No existe control para el riesgo",'01-Mapa de riesgo-UO'!W19)</f>
        <v xml:space="preserve">Aplicativo de Extensión </v>
      </c>
      <c r="N18" s="278">
        <f>'01-Mapa de riesgo-UO'!AB19</f>
        <v>0</v>
      </c>
      <c r="O18" s="278" t="str">
        <f>'01-Mapa de riesgo-UO'!AG19</f>
        <v>Vicerrectoría de Investigaciones</v>
      </c>
      <c r="P18" s="280" t="str">
        <f>'01-Mapa de riesgo-UO'!AL19</f>
        <v>No definida</v>
      </c>
      <c r="Q18" s="280" t="str">
        <f>'01-Mapa de riesgo-UO'!AP19</f>
        <v>Detectivo</v>
      </c>
      <c r="R18" s="431"/>
      <c r="S18" s="399" t="s">
        <v>2680</v>
      </c>
      <c r="T18" s="399"/>
      <c r="U18" s="283" t="str">
        <f>'01-Mapa de riesgo-UO'!AW19</f>
        <v>ASUMIR</v>
      </c>
      <c r="V18" s="283">
        <f>'01-Mapa de riesgo-UO'!AX19</f>
        <v>0</v>
      </c>
      <c r="W18" s="180">
        <f>IF(U18="COMPARTIR",'01-Mapa de riesgo-UO'!BA19, IF(U18=0, 0,$I$6))</f>
        <v>0</v>
      </c>
      <c r="X18" s="281"/>
      <c r="Y18" s="281"/>
      <c r="Z18" s="281"/>
      <c r="AA18" s="281"/>
      <c r="AB18" s="430"/>
    </row>
    <row r="19" spans="1:28" ht="65.25" customHeight="1" x14ac:dyDescent="0.2">
      <c r="A19" s="324">
        <v>4</v>
      </c>
      <c r="B19" s="332" t="str">
        <f>'01-Mapa de riesgo-UO'!D20</f>
        <v>EXTENSIÓN_PROYECCIÓN_SOCIAL</v>
      </c>
      <c r="C19" s="402" t="str">
        <f>+'01-Mapa de riesgo-UO'!F20</f>
        <v>NO</v>
      </c>
      <c r="D19" s="332" t="str">
        <f>'01-Mapa de riesgo-UO'!J20</f>
        <v>Cumplimiento</v>
      </c>
      <c r="E19" s="332" t="str">
        <f>'01-Mapa de riesgo-UO'!K20</f>
        <v>Proyectos especiales con deficit presupuestal</v>
      </c>
      <c r="F19" s="332" t="str">
        <f>'01-Mapa de riesgo-UO'!L20</f>
        <v>Proyectos especiales de la facultad que no alcanzan los puntos de equilibrio requeridos para su funcionamiento</v>
      </c>
      <c r="G19" s="52" t="str">
        <f>'01-Mapa de riesgo-UO'!I20</f>
        <v>Poca demanda de los servicios ofrecidos por la facultad</v>
      </c>
      <c r="H19" s="332" t="str">
        <f>'01-Mapa de riesgo-UO'!M20</f>
        <v>Afectación al fondo de la facultad
Incumplimiento de los compromisos pactados en el proyecto
Demandas por incumplimientos
Reducción en los recursos propios de la institución</v>
      </c>
      <c r="I19" s="431" t="str">
        <f>'01-Mapa de riesgo-UO'!AT20</f>
        <v>MODERADO</v>
      </c>
      <c r="J19" s="332" t="str">
        <f>'01-Mapa de riesgo-UO'!AU20</f>
        <v>(#de proyectos con deficti/ total  proyedtos) * 100%</v>
      </c>
      <c r="K19" s="401">
        <v>0</v>
      </c>
      <c r="L19" s="399" t="s">
        <v>2672</v>
      </c>
      <c r="M19" s="278" t="str">
        <f>IF('01-Mapa de riesgo-UO'!S20="No existen", "No existe control para el riesgo",'01-Mapa de riesgo-UO'!W20)</f>
        <v>Acuerdo 21 de 2007</v>
      </c>
      <c r="N19" s="278">
        <f>'01-Mapa de riesgo-UO'!AB20</f>
        <v>0</v>
      </c>
      <c r="O19" s="278" t="str">
        <f>'01-Mapa de riesgo-UO'!AG20</f>
        <v xml:space="preserve">Consejo de Facultad </v>
      </c>
      <c r="P19" s="280" t="str">
        <f>'01-Mapa de riesgo-UO'!AL20</f>
        <v>Trimestral</v>
      </c>
      <c r="Q19" s="280" t="str">
        <f>'01-Mapa de riesgo-UO'!AP20</f>
        <v>Detectivo</v>
      </c>
      <c r="R19" s="431" t="str">
        <f>'01-Mapa de riesgo-UO'!AR20</f>
        <v>ACEPTABLE</v>
      </c>
      <c r="S19" s="399" t="s">
        <v>2678</v>
      </c>
      <c r="T19" s="399"/>
      <c r="U19" s="283" t="str">
        <f>'01-Mapa de riesgo-UO'!AW20</f>
        <v>REDUCIR</v>
      </c>
      <c r="V19" s="283" t="str">
        <f>'01-Mapa de riesgo-UO'!AX20</f>
        <v xml:space="preserve">Búsqueda de nuevos clientes / Proyectos </v>
      </c>
      <c r="W19" s="180">
        <f>IF(U19="COMPARTIR",'01-Mapa de riesgo-UO'!BA20, IF(U19=0, 0,$I$6))</f>
        <v>0</v>
      </c>
      <c r="X19" s="281" t="s">
        <v>558</v>
      </c>
      <c r="Y19" s="281" t="s">
        <v>2692</v>
      </c>
      <c r="Z19" s="281" t="s">
        <v>561</v>
      </c>
      <c r="AA19" s="281" t="s">
        <v>2693</v>
      </c>
      <c r="AB19" s="430" t="s">
        <v>2144</v>
      </c>
    </row>
    <row r="20" spans="1:28" ht="65.25" hidden="1" customHeight="1" x14ac:dyDescent="0.2">
      <c r="A20" s="324"/>
      <c r="B20" s="332"/>
      <c r="C20" s="402"/>
      <c r="D20" s="332"/>
      <c r="E20" s="332"/>
      <c r="F20" s="332"/>
      <c r="G20" s="52" t="str">
        <f>'01-Mapa de riesgo-UO'!I21</f>
        <v>Presupuestos con gastos por encima del punto de equilibrio</v>
      </c>
      <c r="H20" s="332"/>
      <c r="I20" s="431"/>
      <c r="J20" s="332"/>
      <c r="K20" s="401"/>
      <c r="L20" s="399"/>
      <c r="M20" s="278" t="str">
        <f>IF('01-Mapa de riesgo-UO'!S21="No existen", "No existe control para el riesgo",'01-Mapa de riesgo-UO'!W21)</f>
        <v>Registro de Proyectos especiales                                                                                                                                                                                                                                                                                                                                                                                                                                                          Creación y asignación del 511</v>
      </c>
      <c r="N20" s="278">
        <f>'01-Mapa de riesgo-UO'!AB21</f>
        <v>0</v>
      </c>
      <c r="O20" s="278" t="str">
        <f>'01-Mapa de riesgo-UO'!AG21</f>
        <v xml:space="preserve">Consejo de Facultad </v>
      </c>
      <c r="P20" s="280" t="str">
        <f>'01-Mapa de riesgo-UO'!AL21</f>
        <v>Trimestral</v>
      </c>
      <c r="Q20" s="280" t="str">
        <f>'01-Mapa de riesgo-UO'!AP21</f>
        <v>Detectivo</v>
      </c>
      <c r="R20" s="431"/>
      <c r="S20" s="399" t="s">
        <v>2681</v>
      </c>
      <c r="T20" s="399"/>
      <c r="U20" s="283" t="str">
        <f>'01-Mapa de riesgo-UO'!AW21</f>
        <v>REDUCIR</v>
      </c>
      <c r="V20" s="283" t="str">
        <f>'01-Mapa de riesgo-UO'!AX21</f>
        <v>Reducción de gastos de funcionamiento</v>
      </c>
      <c r="W20" s="180">
        <f>IF(U20="COMPARTIR",'01-Mapa de riesgo-UO'!BA21, IF(U20=0, 0,$I$6))</f>
        <v>0</v>
      </c>
      <c r="X20" s="281" t="s">
        <v>271</v>
      </c>
      <c r="Y20" s="281" t="s">
        <v>2694</v>
      </c>
      <c r="Z20" s="281" t="s">
        <v>559</v>
      </c>
      <c r="AA20" s="281"/>
      <c r="AB20" s="430"/>
    </row>
    <row r="21" spans="1:28" ht="65.25" hidden="1" customHeight="1" x14ac:dyDescent="0.2">
      <c r="A21" s="324"/>
      <c r="B21" s="332"/>
      <c r="C21" s="402"/>
      <c r="D21" s="332"/>
      <c r="E21" s="332"/>
      <c r="F21" s="332"/>
      <c r="G21" s="52" t="str">
        <f>'01-Mapa de riesgo-UO'!I22</f>
        <v>Sobrecarga de trabajo en docentes que realizan labores de coordinación y ejecución de proyectos</v>
      </c>
      <c r="H21" s="332"/>
      <c r="I21" s="431"/>
      <c r="J21" s="332"/>
      <c r="K21" s="401"/>
      <c r="L21" s="399"/>
      <c r="M21" s="278" t="str">
        <f>IF('01-Mapa de riesgo-UO'!S22="No existen", "No existe control para el riesgo",'01-Mapa de riesgo-UO'!W22)</f>
        <v>Asignación por para parte del Consejo de Facultad</v>
      </c>
      <c r="N21" s="278">
        <f>'01-Mapa de riesgo-UO'!AB22</f>
        <v>0</v>
      </c>
      <c r="O21" s="278" t="str">
        <f>'01-Mapa de riesgo-UO'!AG22</f>
        <v xml:space="preserve">Consejo de Facultad </v>
      </c>
      <c r="P21" s="280" t="str">
        <f>'01-Mapa de riesgo-UO'!AL22</f>
        <v>Anual</v>
      </c>
      <c r="Q21" s="280" t="str">
        <f>'01-Mapa de riesgo-UO'!AP22</f>
        <v>Detectivo</v>
      </c>
      <c r="R21" s="431"/>
      <c r="S21" s="399" t="s">
        <v>2682</v>
      </c>
      <c r="T21" s="399"/>
      <c r="U21" s="283" t="str">
        <f>'01-Mapa de riesgo-UO'!AW22</f>
        <v>REDUCIR</v>
      </c>
      <c r="V21" s="283" t="str">
        <f>'01-Mapa de riesgo-UO'!AX22</f>
        <v>Reducción de sobrecarga</v>
      </c>
      <c r="W21" s="180">
        <f>IF(U21="COMPARTIR",'01-Mapa de riesgo-UO'!BA22, IF(U21=0, 0,$I$6))</f>
        <v>0</v>
      </c>
      <c r="X21" s="281" t="s">
        <v>272</v>
      </c>
      <c r="Y21" s="281" t="s">
        <v>2695</v>
      </c>
      <c r="Z21" s="281" t="s">
        <v>560</v>
      </c>
      <c r="AA21" s="281"/>
      <c r="AB21" s="430"/>
    </row>
    <row r="22" spans="1:28" ht="65.25" hidden="1" customHeight="1" x14ac:dyDescent="0.2">
      <c r="A22" s="324">
        <v>5</v>
      </c>
      <c r="B22" s="332" t="str">
        <f>'01-Mapa de riesgo-UO'!D23</f>
        <v>DOCENCIA</v>
      </c>
      <c r="C22" s="402" t="str">
        <f>+'01-Mapa de riesgo-UO'!F23</f>
        <v>SI</v>
      </c>
      <c r="D22" s="332" t="str">
        <f>'01-Mapa de riesgo-UO'!J23</f>
        <v>Operacional</v>
      </c>
      <c r="E22" s="332" t="str">
        <f>'01-Mapa de riesgo-UO'!K23</f>
        <v>Pérdida de docentes para la atención adecuada de los programas de la Facultad de Ciencias Ambientales</v>
      </c>
      <c r="F22" s="332"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32" t="str">
        <f>'01-Mapa de riesgo-UO'!M23</f>
        <v>Se pierde la formación académica alcanzada por estos docentes y sus experiencias para la pertiencia de las catedras que tienen a su cargo</v>
      </c>
      <c r="I22" s="431" t="str">
        <f>'01-Mapa de riesgo-UO'!AT23</f>
        <v>MODERADO</v>
      </c>
      <c r="J22" s="332" t="str">
        <f>'01-Mapa de riesgo-UO'!AU23</f>
        <v>(# de docentes de planta en cargos administrativos y jubilados)/ Total  de docentes  de planta</v>
      </c>
      <c r="K22" s="473">
        <f>(7/16)*100</f>
        <v>43.75</v>
      </c>
      <c r="L22" s="399" t="s">
        <v>2673</v>
      </c>
      <c r="M22" s="278" t="str">
        <f>IF('01-Mapa de riesgo-UO'!S23="No existen", "No existe control para el riesgo",'01-Mapa de riesgo-UO'!W23)</f>
        <v xml:space="preserve">Reporte de necesidades a la Vice Administrativa y Académica </v>
      </c>
      <c r="N22" s="278">
        <f>'01-Mapa de riesgo-UO'!AB23</f>
        <v>0</v>
      </c>
      <c r="O22" s="278" t="str">
        <f>'01-Mapa de riesgo-UO'!AG23</f>
        <v>Consejo de Facultad</v>
      </c>
      <c r="P22" s="280" t="str">
        <f>'01-Mapa de riesgo-UO'!AL23</f>
        <v>Semestral</v>
      </c>
      <c r="Q22" s="280" t="str">
        <f>'01-Mapa de riesgo-UO'!AP23</f>
        <v>Detectivo</v>
      </c>
      <c r="R22" s="431" t="str">
        <f>'01-Mapa de riesgo-UO'!AR23</f>
        <v>ACEPTABLE</v>
      </c>
      <c r="S22" s="434" t="s">
        <v>2683</v>
      </c>
      <c r="T22" s="434"/>
      <c r="U22" s="283" t="str">
        <f>'01-Mapa de riesgo-UO'!AW23</f>
        <v>TRANSFERIR</v>
      </c>
      <c r="V22" s="283" t="str">
        <f>'01-Mapa de riesgo-UO'!AX23</f>
        <v xml:space="preserve">Relevo generacional </v>
      </c>
      <c r="W22" s="180">
        <f>IF(U22="COMPARTIR",'01-Mapa de riesgo-UO'!BA23, IF(U22=0, 0,$I$6))</f>
        <v>0</v>
      </c>
      <c r="X22" s="281" t="s">
        <v>272</v>
      </c>
      <c r="Y22" s="281" t="s">
        <v>2696</v>
      </c>
      <c r="Z22" s="281" t="s">
        <v>560</v>
      </c>
      <c r="AA22" s="281"/>
      <c r="AB22" s="430" t="s">
        <v>2143</v>
      </c>
    </row>
    <row r="23" spans="1:28" ht="65.25" hidden="1" customHeight="1" x14ac:dyDescent="0.2">
      <c r="A23" s="324"/>
      <c r="B23" s="332"/>
      <c r="C23" s="402"/>
      <c r="D23" s="332"/>
      <c r="E23" s="332"/>
      <c r="F23" s="332"/>
      <c r="G23" s="52" t="str">
        <f>'01-Mapa de riesgo-UO'!I24</f>
        <v>Jubilación de docentes que no han sido reemplazados</v>
      </c>
      <c r="H23" s="332"/>
      <c r="I23" s="431"/>
      <c r="J23" s="332"/>
      <c r="K23" s="440"/>
      <c r="L23" s="399"/>
      <c r="M23" s="278" t="str">
        <f>IF('01-Mapa de riesgo-UO'!S24="No existen", "No existe control para el riesgo",'01-Mapa de riesgo-UO'!W24)</f>
        <v xml:space="preserve">Nombramiento Docentes  Transitorios </v>
      </c>
      <c r="N23" s="278">
        <f>'01-Mapa de riesgo-UO'!AB24</f>
        <v>0</v>
      </c>
      <c r="O23" s="278" t="str">
        <f>'01-Mapa de riesgo-UO'!AG24</f>
        <v xml:space="preserve">Vicerrectoría Académica </v>
      </c>
      <c r="P23" s="280" t="str">
        <f>'01-Mapa de riesgo-UO'!AL24</f>
        <v>Anual</v>
      </c>
      <c r="Q23" s="280" t="str">
        <f>'01-Mapa de riesgo-UO'!AP24</f>
        <v>Preventivo</v>
      </c>
      <c r="R23" s="431"/>
      <c r="S23" s="434" t="s">
        <v>2684</v>
      </c>
      <c r="T23" s="434"/>
      <c r="U23" s="283" t="str">
        <f>'01-Mapa de riesgo-UO'!AW24</f>
        <v>TRANSFERIR</v>
      </c>
      <c r="V23" s="283" t="str">
        <f>'01-Mapa de riesgo-UO'!AX24</f>
        <v>Solicitud de plazas docentes</v>
      </c>
      <c r="W23" s="180">
        <f>IF(U23="COMPARTIR",'01-Mapa de riesgo-UO'!BA24, IF(U23=0, 0,$I$6))</f>
        <v>0</v>
      </c>
      <c r="X23" s="281" t="s">
        <v>558</v>
      </c>
      <c r="Y23" s="281" t="s">
        <v>2697</v>
      </c>
      <c r="Z23" s="281" t="s">
        <v>562</v>
      </c>
      <c r="AA23" s="281" t="s">
        <v>2698</v>
      </c>
      <c r="AB23" s="430"/>
    </row>
    <row r="24" spans="1:28" ht="65.25" hidden="1" customHeight="1" x14ac:dyDescent="0.2">
      <c r="A24" s="324"/>
      <c r="B24" s="332"/>
      <c r="C24" s="402"/>
      <c r="D24" s="332"/>
      <c r="E24" s="332"/>
      <c r="F24" s="332"/>
      <c r="G24" s="52">
        <f>'01-Mapa de riesgo-UO'!I25</f>
        <v>0</v>
      </c>
      <c r="H24" s="332"/>
      <c r="I24" s="431"/>
      <c r="J24" s="332"/>
      <c r="K24" s="433"/>
      <c r="L24" s="399"/>
      <c r="M24" s="278" t="str">
        <f>IF('01-Mapa de riesgo-UO'!S25="No existen", "No existe control para el riesgo",'01-Mapa de riesgo-UO'!W25)</f>
        <v xml:space="preserve">Concurso Docente </v>
      </c>
      <c r="N24" s="278">
        <f>'01-Mapa de riesgo-UO'!AB25</f>
        <v>0</v>
      </c>
      <c r="O24" s="278" t="str">
        <f>'01-Mapa de riesgo-UO'!AG25</f>
        <v xml:space="preserve">Vicerrectoría Académica </v>
      </c>
      <c r="P24" s="280" t="str">
        <f>'01-Mapa de riesgo-UO'!AL25</f>
        <v>Anual</v>
      </c>
      <c r="Q24" s="280" t="str">
        <f>'01-Mapa de riesgo-UO'!AP25</f>
        <v>Detectivo</v>
      </c>
      <c r="R24" s="431"/>
      <c r="S24" s="434" t="s">
        <v>2685</v>
      </c>
      <c r="T24" s="434"/>
      <c r="U24" s="283" t="str">
        <f>'01-Mapa de riesgo-UO'!AW25</f>
        <v>TRANSFERIR</v>
      </c>
      <c r="V24" s="283" t="str">
        <f>'01-Mapa de riesgo-UO'!AX25</f>
        <v xml:space="preserve">Aumento docentes planta </v>
      </c>
      <c r="W24" s="180">
        <f>IF(U24="COMPARTIR",'01-Mapa de riesgo-UO'!BA25, IF(U24=0, 0,$I$6))</f>
        <v>0</v>
      </c>
      <c r="X24" s="281" t="s">
        <v>272</v>
      </c>
      <c r="Y24" s="281" t="s">
        <v>2699</v>
      </c>
      <c r="Z24" s="281" t="s">
        <v>560</v>
      </c>
      <c r="AA24" s="281"/>
      <c r="AB24" s="430"/>
    </row>
    <row r="25" spans="1:28" ht="65.25" hidden="1" customHeight="1" x14ac:dyDescent="0.2">
      <c r="A25" s="324">
        <v>6</v>
      </c>
      <c r="B25" s="332" t="str">
        <f>'01-Mapa de riesgo-UO'!D26</f>
        <v>DOCENCIA</v>
      </c>
      <c r="C25" s="402" t="str">
        <f>+'01-Mapa de riesgo-UO'!F26</f>
        <v>NO</v>
      </c>
      <c r="D25" s="332" t="str">
        <f>'01-Mapa de riesgo-UO'!J26</f>
        <v>Estratégico</v>
      </c>
      <c r="E25" s="332" t="str">
        <f>'01-Mapa de riesgo-UO'!K26</f>
        <v>Actualización en normativa vigente para procesos de programas académicos</v>
      </c>
      <c r="F25" s="332" t="str">
        <f>'01-Mapa de riesgo-UO'!L26</f>
        <v>La normativa nacional presenta cambios en algunos de sus procedimientos</v>
      </c>
      <c r="G25" s="52" t="str">
        <f>'01-Mapa de riesgo-UO'!I26</f>
        <v>Pérdida de registro calificado (acreditación) de programa académico</v>
      </c>
      <c r="H25" s="332" t="str">
        <f>'01-Mapa de riesgo-UO'!M26</f>
        <v>El programa académico puede ser cerrado en caso de no cumplir con los requisitos establecidos en la normativa</v>
      </c>
      <c r="I25" s="431" t="str">
        <f>'01-Mapa de riesgo-UO'!AT26</f>
        <v>MODERADO</v>
      </c>
      <c r="J25" s="332" t="str">
        <f>'01-Mapa de riesgo-UO'!AU26</f>
        <v>Número de programas priorizados/Número de programas reacreditados</v>
      </c>
      <c r="K25" s="476">
        <v>0.4</v>
      </c>
      <c r="L25" s="399" t="s">
        <v>2700</v>
      </c>
      <c r="M25" s="278" t="str">
        <f>IF('01-Mapa de riesgo-UO'!S26="No existen", "No existe control para el riesgo",'01-Mapa de riesgo-UO'!W26)</f>
        <v>Revisión de las normativas establecidas en los Comités curriculares de los programas de Bellas Artes y Humanidades</v>
      </c>
      <c r="N25" s="278">
        <f>'01-Mapa de riesgo-UO'!AB26</f>
        <v>0</v>
      </c>
      <c r="O25" s="278" t="str">
        <f>'01-Mapa de riesgo-UO'!AG26</f>
        <v>Comité curricular</v>
      </c>
      <c r="P25" s="280" t="str">
        <f>'01-Mapa de riesgo-UO'!AL26</f>
        <v>Semestral</v>
      </c>
      <c r="Q25" s="280" t="str">
        <f>'01-Mapa de riesgo-UO'!AP26</f>
        <v>Preventivo</v>
      </c>
      <c r="R25" s="431" t="str">
        <f>'01-Mapa de riesgo-UO'!AR26</f>
        <v>ACEPTABLE</v>
      </c>
      <c r="S25" s="399" t="s">
        <v>2154</v>
      </c>
      <c r="T25" s="399"/>
      <c r="U25" s="283" t="str">
        <f>'01-Mapa de riesgo-UO'!AW26</f>
        <v>REDUCIR</v>
      </c>
      <c r="V25" s="283" t="str">
        <f>'01-Mapa de riesgo-UO'!AX26</f>
        <v>Realizar un trabajo constante en el proceso de Renovación Curricular y Reacreditación</v>
      </c>
      <c r="W25" s="180">
        <f>IF(U25="COMPARTIR",'01-Mapa de riesgo-UO'!BA26, IF(U25=0, 0,$I$6))</f>
        <v>0</v>
      </c>
      <c r="X25" s="281" t="s">
        <v>271</v>
      </c>
      <c r="Y25" s="281" t="s">
        <v>2160</v>
      </c>
      <c r="Z25" s="281"/>
      <c r="AA25" s="281"/>
      <c r="AB25" s="430" t="s">
        <v>2144</v>
      </c>
    </row>
    <row r="26" spans="1:28" ht="65.25" hidden="1" customHeight="1" x14ac:dyDescent="0.2">
      <c r="A26" s="324"/>
      <c r="B26" s="332"/>
      <c r="C26" s="402"/>
      <c r="D26" s="332"/>
      <c r="E26" s="332"/>
      <c r="F26" s="332"/>
      <c r="G26" s="52">
        <f>'01-Mapa de riesgo-UO'!I27</f>
        <v>0</v>
      </c>
      <c r="H26" s="332"/>
      <c r="I26" s="431"/>
      <c r="J26" s="332"/>
      <c r="K26" s="476"/>
      <c r="L26" s="399"/>
      <c r="M26" s="278" t="str">
        <f>IF('01-Mapa de riesgo-UO'!S27="No existen", "No existe control para el riesgo",'01-Mapa de riesgo-UO'!W27)</f>
        <v>Reuniones periódicas con la viceacadémica para continuidad de los procesos</v>
      </c>
      <c r="N26" s="278">
        <f>'01-Mapa de riesgo-UO'!AB27</f>
        <v>0</v>
      </c>
      <c r="O26" s="278" t="str">
        <f>'01-Mapa de riesgo-UO'!AG27</f>
        <v>Comité curricular</v>
      </c>
      <c r="P26" s="280" t="str">
        <f>'01-Mapa de riesgo-UO'!AL27</f>
        <v>Semestral</v>
      </c>
      <c r="Q26" s="280" t="str">
        <f>'01-Mapa de riesgo-UO'!AP27</f>
        <v>Preventivo</v>
      </c>
      <c r="R26" s="431"/>
      <c r="S26" s="399" t="s">
        <v>2155</v>
      </c>
      <c r="T26" s="399"/>
      <c r="U26" s="283">
        <f>'01-Mapa de riesgo-UO'!AW27</f>
        <v>0</v>
      </c>
      <c r="V26" s="283">
        <f>'01-Mapa de riesgo-UO'!AX27</f>
        <v>0</v>
      </c>
      <c r="W26" s="180">
        <f>IF(U26="COMPARTIR",'01-Mapa de riesgo-UO'!BA27, IF(U26=0, 0,$I$6))</f>
        <v>0</v>
      </c>
      <c r="X26" s="281" t="s">
        <v>271</v>
      </c>
      <c r="Y26" s="281" t="s">
        <v>2161</v>
      </c>
      <c r="Z26" s="281"/>
      <c r="AA26" s="281"/>
      <c r="AB26" s="430"/>
    </row>
    <row r="27" spans="1:28" ht="65.25" hidden="1" customHeight="1" x14ac:dyDescent="0.2">
      <c r="A27" s="324"/>
      <c r="B27" s="332"/>
      <c r="C27" s="402"/>
      <c r="D27" s="332"/>
      <c r="E27" s="332"/>
      <c r="F27" s="332"/>
      <c r="G27" s="52">
        <f>'01-Mapa de riesgo-UO'!I28</f>
        <v>0</v>
      </c>
      <c r="H27" s="332"/>
      <c r="I27" s="431"/>
      <c r="J27" s="332"/>
      <c r="K27" s="476"/>
      <c r="L27" s="399"/>
      <c r="M27" s="278">
        <f>IF('01-Mapa de riesgo-UO'!S28="No existen", "No existe control para el riesgo",'01-Mapa de riesgo-UO'!W28)</f>
        <v>0</v>
      </c>
      <c r="N27" s="278">
        <f>'01-Mapa de riesgo-UO'!AB28</f>
        <v>0</v>
      </c>
      <c r="O27" s="278">
        <f>'01-Mapa de riesgo-UO'!AG28</f>
        <v>0</v>
      </c>
      <c r="P27" s="280">
        <f>'01-Mapa de riesgo-UO'!AL28</f>
        <v>0</v>
      </c>
      <c r="Q27" s="280">
        <f>'01-Mapa de riesgo-UO'!AP28</f>
        <v>0</v>
      </c>
      <c r="R27" s="431"/>
      <c r="S27" s="399"/>
      <c r="T27" s="399"/>
      <c r="U27" s="283">
        <f>'01-Mapa de riesgo-UO'!AW28</f>
        <v>0</v>
      </c>
      <c r="V27" s="283">
        <f>'01-Mapa de riesgo-UO'!AX28</f>
        <v>0</v>
      </c>
      <c r="W27" s="180">
        <f>IF(U27="COMPARTIR",'01-Mapa de riesgo-UO'!BA28, IF(U27=0, 0,$I$6))</f>
        <v>0</v>
      </c>
      <c r="X27" s="281"/>
      <c r="Y27" s="281"/>
      <c r="Z27" s="281"/>
      <c r="AA27" s="281"/>
      <c r="AB27" s="430"/>
    </row>
    <row r="28" spans="1:28" ht="65.25" hidden="1" customHeight="1" x14ac:dyDescent="0.2">
      <c r="A28" s="324">
        <v>7</v>
      </c>
      <c r="B28" s="332" t="str">
        <f>'01-Mapa de riesgo-UO'!D29</f>
        <v>INVESTIGACIÓN_E_INNOVACIÓN</v>
      </c>
      <c r="C28" s="402" t="str">
        <f>+'01-Mapa de riesgo-UO'!F29</f>
        <v>NO</v>
      </c>
      <c r="D28" s="332" t="str">
        <f>'01-Mapa de riesgo-UO'!J29</f>
        <v>Estratégico</v>
      </c>
      <c r="E28" s="332" t="str">
        <f>'01-Mapa de riesgo-UO'!K29</f>
        <v>Actualización en normativa vigente para grupos de investigación</v>
      </c>
      <c r="F28" s="332"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32" t="str">
        <f>'01-Mapa de riesgo-UO'!M29</f>
        <v>Pérdida de la categoría del grupo de investigación</v>
      </c>
      <c r="I28" s="431" t="str">
        <f>'01-Mapa de riesgo-UO'!AT29</f>
        <v>MODERADO</v>
      </c>
      <c r="J28" s="332" t="str">
        <f>'01-Mapa de riesgo-UO'!AU29</f>
        <v># de grupos de investigación categorizados y registrados en MinCiencias</v>
      </c>
      <c r="K28" s="401">
        <v>13</v>
      </c>
      <c r="L28" s="399" t="s">
        <v>2151</v>
      </c>
      <c r="M28" s="278" t="str">
        <f>IF('01-Mapa de riesgo-UO'!S29="No existen", "No existe control para el riesgo",'01-Mapa de riesgo-UO'!W29)</f>
        <v>Seguimiento a fechas de las convocatorias pblicadas por la Vicerrectoría de investigaciones</v>
      </c>
      <c r="N28" s="278">
        <f>'01-Mapa de riesgo-UO'!AB29</f>
        <v>0</v>
      </c>
      <c r="O28" s="278" t="str">
        <f>'01-Mapa de riesgo-UO'!AG29</f>
        <v>Director grupo de investigación</v>
      </c>
      <c r="P28" s="280" t="str">
        <f>'01-Mapa de riesgo-UO'!AL29</f>
        <v>Semestral</v>
      </c>
      <c r="Q28" s="280" t="str">
        <f>'01-Mapa de riesgo-UO'!AP29</f>
        <v>Preventivo</v>
      </c>
      <c r="R28" s="431" t="str">
        <f>'01-Mapa de riesgo-UO'!AR29</f>
        <v>ACEPTABLE</v>
      </c>
      <c r="S28" s="399" t="s">
        <v>2156</v>
      </c>
      <c r="T28" s="399"/>
      <c r="U28" s="283" t="str">
        <f>'01-Mapa de riesgo-UO'!AW29</f>
        <v>REDUCIR</v>
      </c>
      <c r="V28" s="283" t="str">
        <f>'01-Mapa de riesgo-UO'!AX29</f>
        <v>Solicitar apoyo del área de investigaciones para darle continuidad al proceso de cada grupo de investigación</v>
      </c>
      <c r="W28" s="180">
        <f>IF(U28="COMPARTIR",'01-Mapa de riesgo-UO'!BA29, IF(U28=0, 0,$I$6))</f>
        <v>0</v>
      </c>
      <c r="X28" s="281" t="s">
        <v>271</v>
      </c>
      <c r="Y28" s="281" t="s">
        <v>2703</v>
      </c>
      <c r="Z28" s="281"/>
      <c r="AA28" s="281"/>
      <c r="AB28" s="430" t="s">
        <v>2143</v>
      </c>
    </row>
    <row r="29" spans="1:28" ht="65.25" hidden="1" customHeight="1" x14ac:dyDescent="0.2">
      <c r="A29" s="324"/>
      <c r="B29" s="332"/>
      <c r="C29" s="402"/>
      <c r="D29" s="332"/>
      <c r="E29" s="332"/>
      <c r="F29" s="332"/>
      <c r="G29" s="52">
        <f>'01-Mapa de riesgo-UO'!I30</f>
        <v>0</v>
      </c>
      <c r="H29" s="332"/>
      <c r="I29" s="431"/>
      <c r="J29" s="332"/>
      <c r="K29" s="401"/>
      <c r="L29" s="399"/>
      <c r="M29" s="278" t="str">
        <f>IF('01-Mapa de riesgo-UO'!S30="No existen", "No existe control para el riesgo",'01-Mapa de riesgo-UO'!W30)</f>
        <v>Actualización del Cvlac y el GrupLac</v>
      </c>
      <c r="N29" s="278">
        <f>'01-Mapa de riesgo-UO'!AB30</f>
        <v>0</v>
      </c>
      <c r="O29" s="278" t="str">
        <f>'01-Mapa de riesgo-UO'!AG30</f>
        <v>Director grupo de investigación</v>
      </c>
      <c r="P29" s="280" t="str">
        <f>'01-Mapa de riesgo-UO'!AL30</f>
        <v>Semestral</v>
      </c>
      <c r="Q29" s="280" t="str">
        <f>'01-Mapa de riesgo-UO'!AP30</f>
        <v>Preventivo</v>
      </c>
      <c r="R29" s="431"/>
      <c r="S29" s="399" t="s">
        <v>2157</v>
      </c>
      <c r="T29" s="399"/>
      <c r="U29" s="283">
        <f>'01-Mapa de riesgo-UO'!AW30</f>
        <v>0</v>
      </c>
      <c r="V29" s="283">
        <f>'01-Mapa de riesgo-UO'!AX30</f>
        <v>0</v>
      </c>
      <c r="W29" s="180">
        <f>IF(U29="COMPARTIR",'01-Mapa de riesgo-UO'!BA30, IF(U29=0, 0,$I$6))</f>
        <v>0</v>
      </c>
      <c r="X29" s="281" t="s">
        <v>271</v>
      </c>
      <c r="Y29" s="281" t="s">
        <v>2163</v>
      </c>
      <c r="Z29" s="281"/>
      <c r="AA29" s="281"/>
      <c r="AB29" s="430"/>
    </row>
    <row r="30" spans="1:28" ht="65.25" hidden="1" customHeight="1" x14ac:dyDescent="0.2">
      <c r="A30" s="324"/>
      <c r="B30" s="332"/>
      <c r="C30" s="402"/>
      <c r="D30" s="332"/>
      <c r="E30" s="332"/>
      <c r="F30" s="332"/>
      <c r="G30" s="52">
        <f>'01-Mapa de riesgo-UO'!I31</f>
        <v>0</v>
      </c>
      <c r="H30" s="332"/>
      <c r="I30" s="431"/>
      <c r="J30" s="332"/>
      <c r="K30" s="401"/>
      <c r="L30" s="399"/>
      <c r="M30" s="278">
        <f>IF('01-Mapa de riesgo-UO'!S31="No existen", "No existe control para el riesgo",'01-Mapa de riesgo-UO'!W31)</f>
        <v>0</v>
      </c>
      <c r="N30" s="278">
        <f>'01-Mapa de riesgo-UO'!AB31</f>
        <v>0</v>
      </c>
      <c r="O30" s="278">
        <f>'01-Mapa de riesgo-UO'!AG31</f>
        <v>0</v>
      </c>
      <c r="P30" s="280">
        <f>'01-Mapa de riesgo-UO'!AL31</f>
        <v>0</v>
      </c>
      <c r="Q30" s="280">
        <f>'01-Mapa de riesgo-UO'!AP31</f>
        <v>0</v>
      </c>
      <c r="R30" s="431"/>
      <c r="S30" s="399"/>
      <c r="T30" s="399"/>
      <c r="U30" s="283">
        <f>'01-Mapa de riesgo-UO'!AW31</f>
        <v>0</v>
      </c>
      <c r="V30" s="283">
        <f>'01-Mapa de riesgo-UO'!AX31</f>
        <v>0</v>
      </c>
      <c r="W30" s="180">
        <f>IF(U30="COMPARTIR",'01-Mapa de riesgo-UO'!BA31, IF(U30=0, 0,$I$6))</f>
        <v>0</v>
      </c>
      <c r="X30" s="281"/>
      <c r="Y30" s="281"/>
      <c r="Z30" s="281"/>
      <c r="AA30" s="281"/>
      <c r="AB30" s="430"/>
    </row>
    <row r="31" spans="1:28" ht="65.25" hidden="1" customHeight="1" x14ac:dyDescent="0.2">
      <c r="A31" s="324">
        <v>8</v>
      </c>
      <c r="B31" s="332" t="str">
        <f>'01-Mapa de riesgo-UO'!D32</f>
        <v>ADMINISTRACIÓN_INSTITUCIONAL</v>
      </c>
      <c r="C31" s="402" t="str">
        <f>+'01-Mapa de riesgo-UO'!F32</f>
        <v>NO</v>
      </c>
      <c r="D31" s="332" t="str">
        <f>'01-Mapa de riesgo-UO'!J32</f>
        <v>Operacional</v>
      </c>
      <c r="E31" s="332" t="str">
        <f>'01-Mapa de riesgo-UO'!K32</f>
        <v>Escasez de espacios físicos adecuados para el funcionamaiento de la Facultad de Bellas Artes y Humanidades</v>
      </c>
      <c r="F31" s="332"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32" t="str">
        <f>'01-Mapa de riesgo-UO'!M32</f>
        <v>Disminución de la calidad académica en el cumplimiento de las funciones misionales.</v>
      </c>
      <c r="I31" s="431" t="str">
        <f>'01-Mapa de riesgo-UO'!AT32</f>
        <v>MODERADO</v>
      </c>
      <c r="J31" s="332" t="str">
        <f>'01-Mapa de riesgo-UO'!AU32</f>
        <v>#adecuaciones físicas solicitadas</v>
      </c>
      <c r="K31" s="404">
        <v>0.01</v>
      </c>
      <c r="L31" s="399" t="s">
        <v>2152</v>
      </c>
      <c r="M31" s="278" t="str">
        <f>IF('01-Mapa de riesgo-UO'!S32="No existen", "No existe control para el riesgo",'01-Mapa de riesgo-UO'!W32)</f>
        <v>Reunión con la Oficina de planeación</v>
      </c>
      <c r="N31" s="278">
        <f>'01-Mapa de riesgo-UO'!AB32</f>
        <v>0</v>
      </c>
      <c r="O31" s="278" t="str">
        <f>'01-Mapa de riesgo-UO'!AG32</f>
        <v>Oficina de planeación</v>
      </c>
      <c r="P31" s="280" t="str">
        <f>'01-Mapa de riesgo-UO'!AL32</f>
        <v>Semestral</v>
      </c>
      <c r="Q31" s="280" t="str">
        <f>'01-Mapa de riesgo-UO'!AP32</f>
        <v>Detectivo</v>
      </c>
      <c r="R31" s="431" t="str">
        <f>'01-Mapa de riesgo-UO'!AR32</f>
        <v>ACEPTABLE</v>
      </c>
      <c r="S31" s="399" t="s">
        <v>2158</v>
      </c>
      <c r="T31" s="399"/>
      <c r="U31" s="283" t="str">
        <f>'01-Mapa de riesgo-UO'!AW32</f>
        <v>COMPARTIR</v>
      </c>
      <c r="V31" s="283" t="str">
        <f>'01-Mapa de riesgo-UO'!AX32</f>
        <v>Presentar necesidades ante la Oficina de Planeación</v>
      </c>
      <c r="W31" s="180" t="str">
        <f>IF(U31="COMPARTIR",'01-Mapa de riesgo-UO'!BA32, IF(U31=0, 0,$I$6))</f>
        <v>Facultad de Bellas Artes y Humanidades - Oficina de planeación</v>
      </c>
      <c r="X31" s="281" t="s">
        <v>271</v>
      </c>
      <c r="Y31" s="281" t="s">
        <v>2164</v>
      </c>
      <c r="Z31" s="281"/>
      <c r="AA31" s="281"/>
      <c r="AB31" s="430" t="s">
        <v>2143</v>
      </c>
    </row>
    <row r="32" spans="1:28" ht="65.25" hidden="1" customHeight="1" x14ac:dyDescent="0.2">
      <c r="A32" s="324"/>
      <c r="B32" s="332"/>
      <c r="C32" s="402"/>
      <c r="D32" s="332"/>
      <c r="E32" s="332"/>
      <c r="F32" s="332"/>
      <c r="G32" s="52" t="str">
        <f>'01-Mapa de riesgo-UO'!I33</f>
        <v>Algunos espacios existentes son innadecuados para el uso de la comunidad de la Facultad de Bellas Artes y Humanidades</v>
      </c>
      <c r="H32" s="332"/>
      <c r="I32" s="431"/>
      <c r="J32" s="332"/>
      <c r="K32" s="401"/>
      <c r="L32" s="399"/>
      <c r="M32" s="278">
        <f>IF('01-Mapa de riesgo-UO'!S33="No existen", "No existe control para el riesgo",'01-Mapa de riesgo-UO'!W33)</f>
        <v>0</v>
      </c>
      <c r="N32" s="278">
        <f>'01-Mapa de riesgo-UO'!AB33</f>
        <v>0</v>
      </c>
      <c r="O32" s="278">
        <f>'01-Mapa de riesgo-UO'!AG33</f>
        <v>0</v>
      </c>
      <c r="P32" s="280">
        <f>'01-Mapa de riesgo-UO'!AL33</f>
        <v>0</v>
      </c>
      <c r="Q32" s="280">
        <f>'01-Mapa de riesgo-UO'!AP33</f>
        <v>0</v>
      </c>
      <c r="R32" s="431"/>
      <c r="S32" s="399"/>
      <c r="T32" s="399"/>
      <c r="U32" s="283" t="str">
        <f>'01-Mapa de riesgo-UO'!AW33</f>
        <v>COMPARTIR</v>
      </c>
      <c r="V32" s="283" t="str">
        <f>'01-Mapa de riesgo-UO'!AX33</f>
        <v>Proyectar acciones de intervención edificio</v>
      </c>
      <c r="W32" s="180" t="str">
        <f>IF(U32="COMPARTIR",'01-Mapa de riesgo-UO'!BA33, IF(U32=0, 0,$I$6))</f>
        <v>Facultad de Bellas Artes y Humanidades - Oficina de planeación</v>
      </c>
      <c r="X32" s="281"/>
      <c r="Y32" s="281"/>
      <c r="Z32" s="281"/>
      <c r="AA32" s="281"/>
      <c r="AB32" s="430"/>
    </row>
    <row r="33" spans="1:28" ht="65.25" hidden="1" customHeight="1" x14ac:dyDescent="0.2">
      <c r="A33" s="324"/>
      <c r="B33" s="332"/>
      <c r="C33" s="402"/>
      <c r="D33" s="332"/>
      <c r="E33" s="332"/>
      <c r="F33" s="332"/>
      <c r="G33" s="52">
        <f>'01-Mapa de riesgo-UO'!I34</f>
        <v>0</v>
      </c>
      <c r="H33" s="332"/>
      <c r="I33" s="431"/>
      <c r="J33" s="332"/>
      <c r="K33" s="401"/>
      <c r="L33" s="399"/>
      <c r="M33" s="278">
        <f>IF('01-Mapa de riesgo-UO'!S34="No existen", "No existe control para el riesgo",'01-Mapa de riesgo-UO'!W34)</f>
        <v>0</v>
      </c>
      <c r="N33" s="278">
        <f>'01-Mapa de riesgo-UO'!AB34</f>
        <v>0</v>
      </c>
      <c r="O33" s="278">
        <f>'01-Mapa de riesgo-UO'!AG34</f>
        <v>0</v>
      </c>
      <c r="P33" s="280">
        <f>'01-Mapa de riesgo-UO'!AL34</f>
        <v>0</v>
      </c>
      <c r="Q33" s="280">
        <f>'01-Mapa de riesgo-UO'!AP34</f>
        <v>0</v>
      </c>
      <c r="R33" s="431"/>
      <c r="S33" s="399"/>
      <c r="T33" s="399"/>
      <c r="U33" s="283" t="str">
        <f>'01-Mapa de riesgo-UO'!AW34</f>
        <v>COMPARTIR</v>
      </c>
      <c r="V33" s="283" t="str">
        <f>'01-Mapa de riesgo-UO'!AX34</f>
        <v>Evaluar la periodicidad y establecer acciones reales, tipo seguimiento</v>
      </c>
      <c r="W33" s="180" t="str">
        <f>IF(U33="COMPARTIR",'01-Mapa de riesgo-UO'!BA34, IF(U33=0, 0,$I$6))</f>
        <v>Facultad de Bellas Artes y Humanidades - Oficina de planeación</v>
      </c>
      <c r="X33" s="281"/>
      <c r="Y33" s="281"/>
      <c r="Z33" s="281"/>
      <c r="AA33" s="281"/>
      <c r="AB33" s="430"/>
    </row>
    <row r="34" spans="1:28" ht="65.25" hidden="1" customHeight="1" x14ac:dyDescent="0.2">
      <c r="A34" s="324">
        <v>9</v>
      </c>
      <c r="B34" s="332" t="str">
        <f>'01-Mapa de riesgo-UO'!D35</f>
        <v>ADMINISTRACIÓN_INSTITUCIONAL</v>
      </c>
      <c r="C34" s="402" t="str">
        <f>+'01-Mapa de riesgo-UO'!F35</f>
        <v>NO</v>
      </c>
      <c r="D34" s="332" t="str">
        <f>'01-Mapa de riesgo-UO'!J35</f>
        <v>Operacional</v>
      </c>
      <c r="E34" s="332" t="str">
        <f>'01-Mapa de riesgo-UO'!K35</f>
        <v>Alto nivel de ruido y consumo de sustancias alucinógenas al interior de la facultad por parte de los estudiantes</v>
      </c>
      <c r="F34" s="332"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32" t="str">
        <f>'01-Mapa de riesgo-UO'!M35</f>
        <v>Afectación medica para los docentes y administrativos que se eneuentran expuestos ante estos espacios.
Afectación académica porque bajo esas condiciones no es posible desarrollar actividad académica</v>
      </c>
      <c r="I34" s="431" t="str">
        <f>'01-Mapa de riesgo-UO'!AT35</f>
        <v>GRAVE</v>
      </c>
      <c r="J34" s="332">
        <f>'01-Mapa de riesgo-UO'!AU35</f>
        <v>0</v>
      </c>
      <c r="K34" s="401">
        <v>0</v>
      </c>
      <c r="L34" s="399" t="s">
        <v>2701</v>
      </c>
      <c r="M34" s="278">
        <f>IF('01-Mapa de riesgo-UO'!S35="No existen", "No existe control para el riesgo",'01-Mapa de riesgo-UO'!W35)</f>
        <v>0</v>
      </c>
      <c r="N34" s="278">
        <f>'01-Mapa de riesgo-UO'!AB35</f>
        <v>0</v>
      </c>
      <c r="O34" s="278">
        <f>'01-Mapa de riesgo-UO'!AG35</f>
        <v>0</v>
      </c>
      <c r="P34" s="280">
        <f>'01-Mapa de riesgo-UO'!AL35</f>
        <v>0</v>
      </c>
      <c r="Q34" s="280">
        <f>'01-Mapa de riesgo-UO'!AP35</f>
        <v>0</v>
      </c>
      <c r="R34" s="431" t="str">
        <f>'01-Mapa de riesgo-UO'!AR35</f>
        <v>INEXISTENTE</v>
      </c>
      <c r="S34" s="399" t="s">
        <v>2702</v>
      </c>
      <c r="T34" s="399"/>
      <c r="U34" s="283">
        <f>'01-Mapa de riesgo-UO'!AW35</f>
        <v>0</v>
      </c>
      <c r="V34" s="283">
        <f>'01-Mapa de riesgo-UO'!AX35</f>
        <v>0</v>
      </c>
      <c r="W34" s="180">
        <f>IF(U34="COMPARTIR",'01-Mapa de riesgo-UO'!BA35, IF(U34=0, 0,$I$6))</f>
        <v>0</v>
      </c>
      <c r="X34" s="281"/>
      <c r="Y34" s="281"/>
      <c r="Z34" s="281"/>
      <c r="AA34" s="281"/>
      <c r="AB34" s="430" t="s">
        <v>2143</v>
      </c>
    </row>
    <row r="35" spans="1:28" ht="65.25" hidden="1" customHeight="1" x14ac:dyDescent="0.2">
      <c r="A35" s="324"/>
      <c r="B35" s="332"/>
      <c r="C35" s="402"/>
      <c r="D35" s="332"/>
      <c r="E35" s="332"/>
      <c r="F35" s="332"/>
      <c r="G35" s="52">
        <f>'01-Mapa de riesgo-UO'!I36</f>
        <v>0</v>
      </c>
      <c r="H35" s="332"/>
      <c r="I35" s="431"/>
      <c r="J35" s="332"/>
      <c r="K35" s="401"/>
      <c r="L35" s="399"/>
      <c r="M35" s="278">
        <f>IF('01-Mapa de riesgo-UO'!S36="No existen", "No existe control para el riesgo",'01-Mapa de riesgo-UO'!W36)</f>
        <v>0</v>
      </c>
      <c r="N35" s="278">
        <f>'01-Mapa de riesgo-UO'!AB36</f>
        <v>0</v>
      </c>
      <c r="O35" s="278">
        <f>'01-Mapa de riesgo-UO'!AG36</f>
        <v>0</v>
      </c>
      <c r="P35" s="280">
        <f>'01-Mapa de riesgo-UO'!AL36</f>
        <v>0</v>
      </c>
      <c r="Q35" s="280">
        <f>'01-Mapa de riesgo-UO'!AP36</f>
        <v>0</v>
      </c>
      <c r="R35" s="431"/>
      <c r="S35" s="399"/>
      <c r="T35" s="399"/>
      <c r="U35" s="283">
        <f>'01-Mapa de riesgo-UO'!AW36</f>
        <v>0</v>
      </c>
      <c r="V35" s="283">
        <f>'01-Mapa de riesgo-UO'!AX36</f>
        <v>0</v>
      </c>
      <c r="W35" s="180">
        <f>IF(U35="COMPARTIR",'01-Mapa de riesgo-UO'!BA36, IF(U35=0, 0,$I$6))</f>
        <v>0</v>
      </c>
      <c r="X35" s="281"/>
      <c r="Y35" s="281"/>
      <c r="Z35" s="281"/>
      <c r="AA35" s="281"/>
      <c r="AB35" s="430"/>
    </row>
    <row r="36" spans="1:28" ht="65.25" hidden="1" customHeight="1" x14ac:dyDescent="0.2">
      <c r="A36" s="324"/>
      <c r="B36" s="332"/>
      <c r="C36" s="402"/>
      <c r="D36" s="332"/>
      <c r="E36" s="332"/>
      <c r="F36" s="332"/>
      <c r="G36" s="52">
        <f>'01-Mapa de riesgo-UO'!I37</f>
        <v>0</v>
      </c>
      <c r="H36" s="332"/>
      <c r="I36" s="431"/>
      <c r="J36" s="332"/>
      <c r="K36" s="401"/>
      <c r="L36" s="399"/>
      <c r="M36" s="278">
        <f>IF('01-Mapa de riesgo-UO'!S37="No existen", "No existe control para el riesgo",'01-Mapa de riesgo-UO'!W37)</f>
        <v>0</v>
      </c>
      <c r="N36" s="278">
        <f>'01-Mapa de riesgo-UO'!AB37</f>
        <v>0</v>
      </c>
      <c r="O36" s="278">
        <f>'01-Mapa de riesgo-UO'!AG37</f>
        <v>0</v>
      </c>
      <c r="P36" s="280">
        <f>'01-Mapa de riesgo-UO'!AL37</f>
        <v>0</v>
      </c>
      <c r="Q36" s="280">
        <f>'01-Mapa de riesgo-UO'!AP37</f>
        <v>0</v>
      </c>
      <c r="R36" s="431"/>
      <c r="S36" s="399"/>
      <c r="T36" s="399"/>
      <c r="U36" s="283">
        <f>'01-Mapa de riesgo-UO'!AW37</f>
        <v>0</v>
      </c>
      <c r="V36" s="283">
        <f>'01-Mapa de riesgo-UO'!AX37</f>
        <v>0</v>
      </c>
      <c r="W36" s="180">
        <f>IF(U36="COMPARTIR",'01-Mapa de riesgo-UO'!BA37, IF(U36=0, 0,$I$6))</f>
        <v>0</v>
      </c>
      <c r="X36" s="281"/>
      <c r="Y36" s="281"/>
      <c r="Z36" s="281"/>
      <c r="AA36" s="281"/>
      <c r="AB36" s="430"/>
    </row>
    <row r="37" spans="1:28" ht="65.25" hidden="1" customHeight="1" x14ac:dyDescent="0.2">
      <c r="A37" s="324">
        <v>10</v>
      </c>
      <c r="B37" s="332" t="str">
        <f>'01-Mapa de riesgo-UO'!D38</f>
        <v>ADMINISTRACIÓN_INSTITUCIONAL</v>
      </c>
      <c r="C37" s="402" t="str">
        <f>+'01-Mapa de riesgo-UO'!F38</f>
        <v>NO</v>
      </c>
      <c r="D37" s="332" t="str">
        <f>'01-Mapa de riesgo-UO'!J38</f>
        <v>Derechos_Humanos</v>
      </c>
      <c r="E37" s="332" t="str">
        <f>'01-Mapa de riesgo-UO'!K38</f>
        <v>Publico,psicosial, y fisico</v>
      </c>
      <c r="F37" s="332"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32" t="str">
        <f>'01-Mapa de riesgo-UO'!M38</f>
        <v xml:space="preserve">Enfermedades de origen psicosocial
Enfermedades y posibles intoxicaciones
Desersión
Afectación laboral, por dificultad en la concentración
</v>
      </c>
      <c r="I37" s="431" t="str">
        <f>'01-Mapa de riesgo-UO'!AT38</f>
        <v>GRAVE</v>
      </c>
      <c r="J37" s="332">
        <f>'01-Mapa de riesgo-UO'!AU38</f>
        <v>0</v>
      </c>
      <c r="K37" s="401">
        <v>0</v>
      </c>
      <c r="L37" s="399" t="s">
        <v>2704</v>
      </c>
      <c r="M37" s="278">
        <f>IF('01-Mapa de riesgo-UO'!S38="No existen", "No existe control para el riesgo",'01-Mapa de riesgo-UO'!W38)</f>
        <v>0</v>
      </c>
      <c r="N37" s="278">
        <f>'01-Mapa de riesgo-UO'!AB38</f>
        <v>0</v>
      </c>
      <c r="O37" s="278">
        <f>'01-Mapa de riesgo-UO'!AG38</f>
        <v>0</v>
      </c>
      <c r="P37" s="280">
        <f>'01-Mapa de riesgo-UO'!AL38</f>
        <v>0</v>
      </c>
      <c r="Q37" s="280">
        <f>'01-Mapa de riesgo-UO'!AP38</f>
        <v>0</v>
      </c>
      <c r="R37" s="431" t="str">
        <f>'01-Mapa de riesgo-UO'!AR38</f>
        <v>INEXISTENTE</v>
      </c>
      <c r="S37" s="399" t="s">
        <v>2705</v>
      </c>
      <c r="T37" s="399"/>
      <c r="U37" s="283">
        <f>'01-Mapa de riesgo-UO'!AW38</f>
        <v>0</v>
      </c>
      <c r="V37" s="283">
        <f>'01-Mapa de riesgo-UO'!AX38</f>
        <v>0</v>
      </c>
      <c r="W37" s="180">
        <f>IF(U37="COMPARTIR",'01-Mapa de riesgo-UO'!BA38, IF(U37=0, 0,$I$6))</f>
        <v>0</v>
      </c>
      <c r="X37" s="281"/>
      <c r="Y37" s="281" t="s">
        <v>2705</v>
      </c>
      <c r="Z37" s="281"/>
      <c r="AA37" s="281"/>
      <c r="AB37" s="453" t="s">
        <v>2149</v>
      </c>
    </row>
    <row r="38" spans="1:28" ht="65.25" hidden="1" customHeight="1" x14ac:dyDescent="0.2">
      <c r="A38" s="324"/>
      <c r="B38" s="332"/>
      <c r="C38" s="402"/>
      <c r="D38" s="332"/>
      <c r="E38" s="332"/>
      <c r="F38" s="332"/>
      <c r="G38" s="52" t="str">
        <f>'01-Mapa de riesgo-UO'!I39</f>
        <v>Consumo de sustancias alucinógenas al interior de la facultad por parte de los estudiantes</v>
      </c>
      <c r="H38" s="332"/>
      <c r="I38" s="431"/>
      <c r="J38" s="332"/>
      <c r="K38" s="401"/>
      <c r="L38" s="399"/>
      <c r="M38" s="278">
        <f>IF('01-Mapa de riesgo-UO'!S39="No existen", "No existe control para el riesgo",'01-Mapa de riesgo-UO'!W39)</f>
        <v>0</v>
      </c>
      <c r="N38" s="278">
        <f>'01-Mapa de riesgo-UO'!AB39</f>
        <v>0</v>
      </c>
      <c r="O38" s="278">
        <f>'01-Mapa de riesgo-UO'!AG39</f>
        <v>0</v>
      </c>
      <c r="P38" s="280">
        <f>'01-Mapa de riesgo-UO'!AL39</f>
        <v>0</v>
      </c>
      <c r="Q38" s="280">
        <f>'01-Mapa de riesgo-UO'!AP39</f>
        <v>0</v>
      </c>
      <c r="R38" s="431"/>
      <c r="S38" s="399"/>
      <c r="T38" s="399"/>
      <c r="U38" s="283">
        <f>'01-Mapa de riesgo-UO'!AW39</f>
        <v>0</v>
      </c>
      <c r="V38" s="283">
        <f>'01-Mapa de riesgo-UO'!AX39</f>
        <v>0</v>
      </c>
      <c r="W38" s="180">
        <f>IF(U38="COMPARTIR",'01-Mapa de riesgo-UO'!BA39, IF(U38=0, 0,$I$6))</f>
        <v>0</v>
      </c>
      <c r="X38" s="281"/>
      <c r="Y38" s="281"/>
      <c r="Z38" s="281"/>
      <c r="AA38" s="281"/>
      <c r="AB38" s="453"/>
    </row>
    <row r="39" spans="1:28" ht="65.25" hidden="1" customHeight="1" x14ac:dyDescent="0.2">
      <c r="A39" s="324"/>
      <c r="B39" s="332"/>
      <c r="C39" s="402"/>
      <c r="D39" s="332"/>
      <c r="E39" s="332"/>
      <c r="F39" s="332"/>
      <c r="G39" s="52" t="str">
        <f>'01-Mapa de riesgo-UO'!I40</f>
        <v>Proliferación de olores de sustancias psicoactivas en la edificación de Besllas Artes</v>
      </c>
      <c r="H39" s="332"/>
      <c r="I39" s="431"/>
      <c r="J39" s="332"/>
      <c r="K39" s="401"/>
      <c r="L39" s="399"/>
      <c r="M39" s="278">
        <f>IF('01-Mapa de riesgo-UO'!S40="No existen", "No existe control para el riesgo",'01-Mapa de riesgo-UO'!W40)</f>
        <v>0</v>
      </c>
      <c r="N39" s="278">
        <f>'01-Mapa de riesgo-UO'!AB40</f>
        <v>0</v>
      </c>
      <c r="O39" s="278">
        <f>'01-Mapa de riesgo-UO'!AG40</f>
        <v>0</v>
      </c>
      <c r="P39" s="280">
        <f>'01-Mapa de riesgo-UO'!AL40</f>
        <v>0</v>
      </c>
      <c r="Q39" s="280">
        <f>'01-Mapa de riesgo-UO'!AP40</f>
        <v>0</v>
      </c>
      <c r="R39" s="431"/>
      <c r="S39" s="399"/>
      <c r="T39" s="399"/>
      <c r="U39" s="283">
        <f>'01-Mapa de riesgo-UO'!AW40</f>
        <v>0</v>
      </c>
      <c r="V39" s="283">
        <f>'01-Mapa de riesgo-UO'!AX40</f>
        <v>0</v>
      </c>
      <c r="W39" s="180">
        <f>IF(U39="COMPARTIR",'01-Mapa de riesgo-UO'!BA40, IF(U39=0, 0,$I$6))</f>
        <v>0</v>
      </c>
      <c r="X39" s="281"/>
      <c r="Y39" s="281"/>
      <c r="Z39" s="281"/>
      <c r="AA39" s="281"/>
      <c r="AB39" s="453"/>
    </row>
    <row r="40" spans="1:28" ht="65.25" hidden="1" customHeight="1" x14ac:dyDescent="0.2">
      <c r="A40" s="324">
        <v>11</v>
      </c>
      <c r="B40" s="332" t="str">
        <f>'01-Mapa de riesgo-UO'!D41</f>
        <v>DOCENCIA</v>
      </c>
      <c r="C40" s="402" t="str">
        <f>+'01-Mapa de riesgo-UO'!F41</f>
        <v>NO</v>
      </c>
      <c r="D40" s="332" t="str">
        <f>'01-Mapa de riesgo-UO'!J41</f>
        <v>Imagen</v>
      </c>
      <c r="E40" s="332" t="str">
        <f>'01-Mapa de riesgo-UO'!K41</f>
        <v>Cambios de la normatividad nacional que rige los procesos de renovación de registro calificado</v>
      </c>
      <c r="F40" s="332" t="str">
        <f>'01-Mapa de riesgo-UO'!L41</f>
        <v>Pérdida del registro calificado de uno de los programas que hacen parte de la Facultad</v>
      </c>
      <c r="G40" s="52" t="str">
        <f>'01-Mapa de riesgo-UO'!I41</f>
        <v>Falta de control y seguimiento a las fechas de vencimiento a los registros calificados</v>
      </c>
      <c r="H40" s="332" t="str">
        <f>'01-Mapa de riesgo-UO'!M41</f>
        <v>No ofrecimiento del programa académico
Pérdida de imagen Institucional</v>
      </c>
      <c r="I40" s="431" t="str">
        <f>'01-Mapa de riesgo-UO'!AT41</f>
        <v>MODERADO</v>
      </c>
      <c r="J40" s="332" t="str">
        <f>'01-Mapa de riesgo-UO'!AU41</f>
        <v>No. De programas que han perdido el registro calificado</v>
      </c>
      <c r="K40" s="433">
        <v>0</v>
      </c>
      <c r="L40" s="434" t="s">
        <v>2174</v>
      </c>
      <c r="M40" s="278" t="str">
        <f>IF('01-Mapa de riesgo-UO'!S41="No existen", "No existe control para el riesgo",'01-Mapa de riesgo-UO'!W41)</f>
        <v>Revisión periódica de vencimiento de registros calificados</v>
      </c>
      <c r="N40" s="278">
        <f>'01-Mapa de riesgo-UO'!AB41</f>
        <v>0</v>
      </c>
      <c r="O40" s="278" t="str">
        <f>'01-Mapa de riesgo-UO'!AG41</f>
        <v>Directores de Programa</v>
      </c>
      <c r="P40" s="280" t="str">
        <f>'01-Mapa de riesgo-UO'!AL41</f>
        <v>Semestral</v>
      </c>
      <c r="Q40" s="280" t="str">
        <f>'01-Mapa de riesgo-UO'!AP41</f>
        <v>Preventivo</v>
      </c>
      <c r="R40" s="431" t="str">
        <f>'01-Mapa de riesgo-UO'!AR41</f>
        <v>ACEPTABLE</v>
      </c>
      <c r="S40" s="434" t="s">
        <v>2165</v>
      </c>
      <c r="T40" s="434"/>
      <c r="U40" s="283" t="str">
        <f>'01-Mapa de riesgo-UO'!AW41</f>
        <v>REDUCIR</v>
      </c>
      <c r="V40" s="283" t="str">
        <f>'01-Mapa de riesgo-UO'!AX41</f>
        <v>Implementar un cronograma de seguimiento a nivel de facultad y de programas con la vigencia de los registros</v>
      </c>
      <c r="W40" s="180">
        <f>IF(U40="COMPARTIR",'01-Mapa de riesgo-UO'!BA41, IF(U40=0, 0,$I$6))</f>
        <v>0</v>
      </c>
      <c r="X40" s="286" t="s">
        <v>558</v>
      </c>
      <c r="Y40" s="286" t="s">
        <v>2180</v>
      </c>
      <c r="Z40" s="286" t="s">
        <v>561</v>
      </c>
      <c r="AA40" s="281" t="s">
        <v>3001</v>
      </c>
      <c r="AB40" s="430" t="s">
        <v>2144</v>
      </c>
    </row>
    <row r="41" spans="1:28" ht="65.25" hidden="1" customHeight="1" x14ac:dyDescent="0.2">
      <c r="A41" s="324"/>
      <c r="B41" s="332"/>
      <c r="C41" s="402"/>
      <c r="D41" s="332"/>
      <c r="E41" s="332"/>
      <c r="F41" s="332"/>
      <c r="G41" s="52" t="str">
        <f>'01-Mapa de riesgo-UO'!I42</f>
        <v>No renovación del registro calificado de un programa académico</v>
      </c>
      <c r="H41" s="332"/>
      <c r="I41" s="431"/>
      <c r="J41" s="332"/>
      <c r="K41" s="401"/>
      <c r="L41" s="399"/>
      <c r="M41" s="278" t="str">
        <f>IF('01-Mapa de riesgo-UO'!S42="No existen", "No existe control para el riesgo",'01-Mapa de riesgo-UO'!W42)</f>
        <v>Seguimiento en la reglamentación</v>
      </c>
      <c r="N41" s="278">
        <f>'01-Mapa de riesgo-UO'!AB42</f>
        <v>0</v>
      </c>
      <c r="O41" s="278" t="str">
        <f>'01-Mapa de riesgo-UO'!AG42</f>
        <v>Directores de Programa</v>
      </c>
      <c r="P41" s="280" t="str">
        <f>'01-Mapa de riesgo-UO'!AL42</f>
        <v>Bimestral</v>
      </c>
      <c r="Q41" s="280" t="str">
        <f>'01-Mapa de riesgo-UO'!AP42</f>
        <v>Preventivo</v>
      </c>
      <c r="R41" s="431"/>
      <c r="S41" s="434" t="s">
        <v>2166</v>
      </c>
      <c r="T41" s="434"/>
      <c r="U41" s="283" t="str">
        <f>'01-Mapa de riesgo-UO'!AW42</f>
        <v>REDUCIR</v>
      </c>
      <c r="V41" s="283" t="str">
        <f>'01-Mapa de riesgo-UO'!AX42</f>
        <v>Revisión periodica de la normatividad expedida por el Ministerio de Educación</v>
      </c>
      <c r="W41" s="180">
        <f>IF(U41="COMPARTIR",'01-Mapa de riesgo-UO'!BA42, IF(U41=0, 0,$I$6))</f>
        <v>0</v>
      </c>
      <c r="X41" s="286" t="s">
        <v>558</v>
      </c>
      <c r="Y41" s="286" t="s">
        <v>2181</v>
      </c>
      <c r="Z41" s="286" t="s">
        <v>561</v>
      </c>
      <c r="AA41" s="281" t="s">
        <v>3001</v>
      </c>
      <c r="AB41" s="430"/>
    </row>
    <row r="42" spans="1:28" ht="65.25" hidden="1" customHeight="1" x14ac:dyDescent="0.2">
      <c r="A42" s="324"/>
      <c r="B42" s="332"/>
      <c r="C42" s="402"/>
      <c r="D42" s="332"/>
      <c r="E42" s="332"/>
      <c r="F42" s="332"/>
      <c r="G42" s="52">
        <f>'01-Mapa de riesgo-UO'!I43</f>
        <v>0</v>
      </c>
      <c r="H42" s="332"/>
      <c r="I42" s="431"/>
      <c r="J42" s="332"/>
      <c r="K42" s="401"/>
      <c r="L42" s="399"/>
      <c r="M42" s="278">
        <f>IF('01-Mapa de riesgo-UO'!S43="No existen", "No existe control para el riesgo",'01-Mapa de riesgo-UO'!W43)</f>
        <v>0</v>
      </c>
      <c r="N42" s="278">
        <f>'01-Mapa de riesgo-UO'!AB43</f>
        <v>0</v>
      </c>
      <c r="O42" s="278">
        <f>'01-Mapa de riesgo-UO'!AG43</f>
        <v>0</v>
      </c>
      <c r="P42" s="280">
        <f>'01-Mapa de riesgo-UO'!AL43</f>
        <v>0</v>
      </c>
      <c r="Q42" s="280">
        <f>'01-Mapa de riesgo-UO'!AP43</f>
        <v>0</v>
      </c>
      <c r="R42" s="431"/>
      <c r="S42" s="434"/>
      <c r="T42" s="434"/>
      <c r="U42" s="283">
        <f>'01-Mapa de riesgo-UO'!AW43</f>
        <v>0</v>
      </c>
      <c r="V42" s="283">
        <f>'01-Mapa de riesgo-UO'!AX43</f>
        <v>0</v>
      </c>
      <c r="W42" s="180">
        <f>IF(U42="COMPARTIR",'01-Mapa de riesgo-UO'!BA43, IF(U42=0, 0,$I$6))</f>
        <v>0</v>
      </c>
      <c r="X42" s="286"/>
      <c r="Y42" s="286"/>
      <c r="Z42" s="286"/>
      <c r="AA42" s="286"/>
      <c r="AB42" s="430"/>
    </row>
    <row r="43" spans="1:28" ht="65.25" hidden="1" customHeight="1" x14ac:dyDescent="0.2">
      <c r="A43" s="324">
        <v>12</v>
      </c>
      <c r="B43" s="332" t="str">
        <f>'01-Mapa de riesgo-UO'!D44</f>
        <v>DOCENCIA</v>
      </c>
      <c r="C43" s="402" t="str">
        <f>+'01-Mapa de riesgo-UO'!F44</f>
        <v>NO</v>
      </c>
      <c r="D43" s="332" t="str">
        <f>'01-Mapa de riesgo-UO'!J44</f>
        <v>Estratégico</v>
      </c>
      <c r="E43" s="332" t="str">
        <f>'01-Mapa de riesgo-UO'!K44</f>
        <v>Deserción estudiantil</v>
      </c>
      <c r="F43" s="332"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32" t="str">
        <f>'01-Mapa de riesgo-UO'!M44</f>
        <v>Indicadores de la Universidad afectados
Disminución de los recursos de la Universidad</v>
      </c>
      <c r="I43" s="431" t="str">
        <f>'01-Mapa de riesgo-UO'!AT44</f>
        <v>MODERADO</v>
      </c>
      <c r="J43" s="332" t="str">
        <f>'01-Mapa de riesgo-UO'!AU44</f>
        <v>Porcentaje de estudiantes que se retiran por semestre</v>
      </c>
      <c r="K43" s="436">
        <v>6.5000000000000002E-2</v>
      </c>
      <c r="L43" s="399" t="s">
        <v>2706</v>
      </c>
      <c r="M43" s="278" t="str">
        <f>IF('01-Mapa de riesgo-UO'!S44="No existen", "No existe control para el riesgo",'01-Mapa de riesgo-UO'!W44)</f>
        <v>Seguimiento a los datos del Sistema de información para la toma de decisiones</v>
      </c>
      <c r="N43" s="278" t="str">
        <f>'01-Mapa de riesgo-UO'!AB44</f>
        <v>Sistema de Información para toma de decisiones</v>
      </c>
      <c r="O43" s="278" t="str">
        <f>'01-Mapa de riesgo-UO'!AG44</f>
        <v>Directores de Programa</v>
      </c>
      <c r="P43" s="280" t="str">
        <f>'01-Mapa de riesgo-UO'!AL44</f>
        <v>Semestral</v>
      </c>
      <c r="Q43" s="280" t="str">
        <f>'01-Mapa de riesgo-UO'!AP44</f>
        <v>Detectivo</v>
      </c>
      <c r="R43" s="431" t="str">
        <f>'01-Mapa de riesgo-UO'!AR44</f>
        <v>ACEPTABLE</v>
      </c>
      <c r="S43" s="434" t="s">
        <v>2167</v>
      </c>
      <c r="T43" s="434"/>
      <c r="U43" s="283" t="str">
        <f>'01-Mapa de riesgo-UO'!AW44</f>
        <v>REDUCIR</v>
      </c>
      <c r="V43" s="28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86" t="s">
        <v>558</v>
      </c>
      <c r="Y43" s="286" t="s">
        <v>2184</v>
      </c>
      <c r="Z43" s="286" t="s">
        <v>562</v>
      </c>
      <c r="AA43" s="286"/>
      <c r="AB43" s="430" t="s">
        <v>2143</v>
      </c>
    </row>
    <row r="44" spans="1:28" ht="65.25" hidden="1" customHeight="1" x14ac:dyDescent="0.2">
      <c r="A44" s="324"/>
      <c r="B44" s="332"/>
      <c r="C44" s="402"/>
      <c r="D44" s="332"/>
      <c r="E44" s="332"/>
      <c r="F44" s="332"/>
      <c r="G44" s="52" t="str">
        <f>'01-Mapa de riesgo-UO'!I45</f>
        <v>Los currículos de las asignaturas no permiten el buen desempeño del estudiante</v>
      </c>
      <c r="H44" s="332"/>
      <c r="I44" s="431"/>
      <c r="J44" s="332"/>
      <c r="K44" s="401"/>
      <c r="L44" s="399"/>
      <c r="M44" s="278">
        <f>IF('01-Mapa de riesgo-UO'!S45="No existen", "No existe control para el riesgo",'01-Mapa de riesgo-UO'!W45)</f>
        <v>0</v>
      </c>
      <c r="N44" s="278">
        <f>'01-Mapa de riesgo-UO'!AB45</f>
        <v>0</v>
      </c>
      <c r="O44" s="278">
        <f>'01-Mapa de riesgo-UO'!AG45</f>
        <v>0</v>
      </c>
      <c r="P44" s="280">
        <f>'01-Mapa de riesgo-UO'!AL45</f>
        <v>0</v>
      </c>
      <c r="Q44" s="280">
        <f>'01-Mapa de riesgo-UO'!AP45</f>
        <v>0</v>
      </c>
      <c r="R44" s="431"/>
      <c r="S44" s="434"/>
      <c r="T44" s="434"/>
      <c r="U44" s="283">
        <f>'01-Mapa de riesgo-UO'!AW45</f>
        <v>0</v>
      </c>
      <c r="V44" s="283">
        <f>'01-Mapa de riesgo-UO'!AX45</f>
        <v>0</v>
      </c>
      <c r="W44" s="180">
        <f>IF(U44="COMPARTIR",'01-Mapa de riesgo-UO'!BA45, IF(U44=0, 0,$I$6))</f>
        <v>0</v>
      </c>
      <c r="X44" s="286"/>
      <c r="Y44" s="286"/>
      <c r="Z44" s="286"/>
      <c r="AA44" s="286"/>
      <c r="AB44" s="430"/>
    </row>
    <row r="45" spans="1:28" ht="65.25" hidden="1" customHeight="1" x14ac:dyDescent="0.2">
      <c r="A45" s="324"/>
      <c r="B45" s="332"/>
      <c r="C45" s="402"/>
      <c r="D45" s="332"/>
      <c r="E45" s="332"/>
      <c r="F45" s="332"/>
      <c r="G45" s="52">
        <f>'01-Mapa de riesgo-UO'!I46</f>
        <v>0</v>
      </c>
      <c r="H45" s="332"/>
      <c r="I45" s="431"/>
      <c r="J45" s="332"/>
      <c r="K45" s="401"/>
      <c r="L45" s="399"/>
      <c r="M45" s="278">
        <f>IF('01-Mapa de riesgo-UO'!S46="No existen", "No existe control para el riesgo",'01-Mapa de riesgo-UO'!W46)</f>
        <v>0</v>
      </c>
      <c r="N45" s="278">
        <f>'01-Mapa de riesgo-UO'!AB46</f>
        <v>0</v>
      </c>
      <c r="O45" s="278">
        <f>'01-Mapa de riesgo-UO'!AG46</f>
        <v>0</v>
      </c>
      <c r="P45" s="280">
        <f>'01-Mapa de riesgo-UO'!AL46</f>
        <v>0</v>
      </c>
      <c r="Q45" s="280">
        <f>'01-Mapa de riesgo-UO'!AP46</f>
        <v>0</v>
      </c>
      <c r="R45" s="431"/>
      <c r="S45" s="434"/>
      <c r="T45" s="434"/>
      <c r="U45" s="283">
        <f>'01-Mapa de riesgo-UO'!AW46</f>
        <v>0</v>
      </c>
      <c r="V45" s="283">
        <f>'01-Mapa de riesgo-UO'!AX46</f>
        <v>0</v>
      </c>
      <c r="W45" s="180">
        <f>IF(U45="COMPARTIR",'01-Mapa de riesgo-UO'!BA46, IF(U45=0, 0,$I$6))</f>
        <v>0</v>
      </c>
      <c r="X45" s="286"/>
      <c r="Y45" s="286"/>
      <c r="Z45" s="286"/>
      <c r="AA45" s="286"/>
      <c r="AB45" s="430"/>
    </row>
    <row r="46" spans="1:28" ht="65.25" hidden="1" customHeight="1" x14ac:dyDescent="0.2">
      <c r="A46" s="324">
        <v>13</v>
      </c>
      <c r="B46" s="332" t="str">
        <f>'01-Mapa de riesgo-UO'!D47</f>
        <v>DOCENCIA</v>
      </c>
      <c r="C46" s="402" t="str">
        <f>+'01-Mapa de riesgo-UO'!F47</f>
        <v>NO</v>
      </c>
      <c r="D46" s="332" t="str">
        <f>'01-Mapa de riesgo-UO'!J47</f>
        <v>Cumplimiento</v>
      </c>
      <c r="E46" s="332" t="str">
        <f>'01-Mapa de riesgo-UO'!K47</f>
        <v>Normatividad vigente asociada al diligenciamiento, control y  seguimiento al plan de trabajo docente.</v>
      </c>
      <c r="F46" s="332"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32" t="str">
        <f>'01-Mapa de riesgo-UO'!M47</f>
        <v>Procesos disciplinarios y penales
Demandas a la Universidad
Aumento de peticiones, quejas y reclamos
Resultados de las asignaturas no acorde con la programación establecida</v>
      </c>
      <c r="I46" s="431" t="str">
        <f>'01-Mapa de riesgo-UO'!AT47</f>
        <v>LEVE</v>
      </c>
      <c r="J46" s="332" t="str">
        <f>'01-Mapa de riesgo-UO'!AU47</f>
        <v>Porcentaje de directores que no cumplen con el seguimientos al plan de trabajo docente</v>
      </c>
      <c r="K46" s="433">
        <v>0</v>
      </c>
      <c r="L46" s="399" t="s">
        <v>2707</v>
      </c>
      <c r="M46" s="278" t="str">
        <f>IF('01-Mapa de riesgo-UO'!S47="No existen", "No existe control para el riesgo",'01-Mapa de riesgo-UO'!W47)</f>
        <v>Seguimiento al  Plan de trabajo docente</v>
      </c>
      <c r="N46" s="278" t="str">
        <f>'01-Mapa de riesgo-UO'!AB47</f>
        <v>aplicativo / docente</v>
      </c>
      <c r="O46" s="278" t="str">
        <f>'01-Mapa de riesgo-UO'!AG47</f>
        <v>Coordinadores - Directores de departamento</v>
      </c>
      <c r="P46" s="280" t="str">
        <f>'01-Mapa de riesgo-UO'!AL47</f>
        <v>Semestral</v>
      </c>
      <c r="Q46" s="280" t="str">
        <f>'01-Mapa de riesgo-UO'!AP47</f>
        <v>Preventivo</v>
      </c>
      <c r="R46" s="431" t="str">
        <f>'01-Mapa de riesgo-UO'!AR47</f>
        <v>FUERTE</v>
      </c>
      <c r="S46" s="434" t="s">
        <v>2168</v>
      </c>
      <c r="T46" s="434"/>
      <c r="U46" s="283" t="str">
        <f>'01-Mapa de riesgo-UO'!AW47</f>
        <v>ASUMIR</v>
      </c>
      <c r="V46" s="283">
        <f>'01-Mapa de riesgo-UO'!AX47</f>
        <v>0</v>
      </c>
      <c r="W46" s="180">
        <f>IF(U46="COMPARTIR",'01-Mapa de riesgo-UO'!BA47, IF(U46=0, 0,$I$6))</f>
        <v>0</v>
      </c>
      <c r="X46" s="286"/>
      <c r="Y46" s="286"/>
      <c r="Z46" s="286"/>
      <c r="AA46" s="286"/>
      <c r="AB46" s="430" t="s">
        <v>2143</v>
      </c>
    </row>
    <row r="47" spans="1:28" ht="65.25" hidden="1" customHeight="1" x14ac:dyDescent="0.2">
      <c r="A47" s="324"/>
      <c r="B47" s="332"/>
      <c r="C47" s="402"/>
      <c r="D47" s="332"/>
      <c r="E47" s="332"/>
      <c r="F47" s="332"/>
      <c r="G47" s="52">
        <f>'01-Mapa de riesgo-UO'!I48</f>
        <v>0</v>
      </c>
      <c r="H47" s="332"/>
      <c r="I47" s="431"/>
      <c r="J47" s="332"/>
      <c r="K47" s="401"/>
      <c r="L47" s="399"/>
      <c r="M47" s="278" t="str">
        <f>IF('01-Mapa de riesgo-UO'!S48="No existen", "No existe control para el riesgo",'01-Mapa de riesgo-UO'!W48)</f>
        <v>Revisión y aprobación del plan de trabajo docente, teniendo como insumo Heteroevaluación, Autoevaluación e Informe del docente</v>
      </c>
      <c r="N47" s="278">
        <f>'01-Mapa de riesgo-UO'!AB48</f>
        <v>0</v>
      </c>
      <c r="O47" s="278" t="str">
        <f>'01-Mapa de riesgo-UO'!AG48</f>
        <v>Directores de Departamento</v>
      </c>
      <c r="P47" s="280" t="str">
        <f>'01-Mapa de riesgo-UO'!AL48</f>
        <v>Anual</v>
      </c>
      <c r="Q47" s="280" t="str">
        <f>'01-Mapa de riesgo-UO'!AP48</f>
        <v>Preventivo</v>
      </c>
      <c r="R47" s="431"/>
      <c r="S47" s="434" t="s">
        <v>2169</v>
      </c>
      <c r="T47" s="434"/>
      <c r="U47" s="283" t="str">
        <f>'01-Mapa de riesgo-UO'!AW48</f>
        <v>ASUMIR</v>
      </c>
      <c r="V47" s="283">
        <f>'01-Mapa de riesgo-UO'!AX48</f>
        <v>0</v>
      </c>
      <c r="W47" s="180">
        <f>IF(U47="COMPARTIR",'01-Mapa de riesgo-UO'!BA48, IF(U47=0, 0,$I$6))</f>
        <v>0</v>
      </c>
      <c r="X47" s="286"/>
      <c r="Y47" s="286"/>
      <c r="Z47" s="286"/>
      <c r="AA47" s="286"/>
      <c r="AB47" s="430"/>
    </row>
    <row r="48" spans="1:28" ht="65.25" hidden="1" customHeight="1" x14ac:dyDescent="0.2">
      <c r="A48" s="324"/>
      <c r="B48" s="332"/>
      <c r="C48" s="402"/>
      <c r="D48" s="332"/>
      <c r="E48" s="332"/>
      <c r="F48" s="332"/>
      <c r="G48" s="52">
        <f>'01-Mapa de riesgo-UO'!I49</f>
        <v>0</v>
      </c>
      <c r="H48" s="332"/>
      <c r="I48" s="431"/>
      <c r="J48" s="332"/>
      <c r="K48" s="401"/>
      <c r="L48" s="399"/>
      <c r="M48" s="278" t="str">
        <f>IF('01-Mapa de riesgo-UO'!S49="No existen", "No existe control para el riesgo",'01-Mapa de riesgo-UO'!W49)</f>
        <v>Presentación del informe de la coevaluación</v>
      </c>
      <c r="N48" s="278">
        <f>'01-Mapa de riesgo-UO'!AB49</f>
        <v>0</v>
      </c>
      <c r="O48" s="278" t="str">
        <f>'01-Mapa de riesgo-UO'!AG49</f>
        <v>Directores de Departamento</v>
      </c>
      <c r="P48" s="280" t="str">
        <f>'01-Mapa de riesgo-UO'!AL49</f>
        <v>Anual</v>
      </c>
      <c r="Q48" s="280" t="str">
        <f>'01-Mapa de riesgo-UO'!AP49</f>
        <v>Preventivo</v>
      </c>
      <c r="R48" s="431"/>
      <c r="S48" s="434" t="s">
        <v>2170</v>
      </c>
      <c r="T48" s="434"/>
      <c r="U48" s="283" t="str">
        <f>'01-Mapa de riesgo-UO'!AW49</f>
        <v>ASUMIR</v>
      </c>
      <c r="V48" s="283">
        <f>'01-Mapa de riesgo-UO'!AX49</f>
        <v>0</v>
      </c>
      <c r="W48" s="180">
        <f>IF(U48="COMPARTIR",'01-Mapa de riesgo-UO'!BA49, IF(U48=0, 0,$I$6))</f>
        <v>0</v>
      </c>
      <c r="X48" s="286"/>
      <c r="Y48" s="286"/>
      <c r="Z48" s="286"/>
      <c r="AA48" s="286"/>
      <c r="AB48" s="430"/>
    </row>
    <row r="49" spans="1:28" ht="65.25" hidden="1" customHeight="1" x14ac:dyDescent="0.2">
      <c r="A49" s="324">
        <v>14</v>
      </c>
      <c r="B49" s="332" t="str">
        <f>'01-Mapa de riesgo-UO'!D50</f>
        <v>INVESTIGACIÓN_E_INNOVACIÓN</v>
      </c>
      <c r="C49" s="402" t="str">
        <f>+'01-Mapa de riesgo-UO'!F50</f>
        <v>NO</v>
      </c>
      <c r="D49" s="332" t="str">
        <f>'01-Mapa de riesgo-UO'!J50</f>
        <v>Estratégico</v>
      </c>
      <c r="E49" s="332" t="str">
        <f>'01-Mapa de riesgo-UO'!K50</f>
        <v>Descenso en la categoria asignada por Colciencias de los Grupos de investigación vinculados a la Facultad.</v>
      </c>
      <c r="F49" s="332"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32" t="str">
        <f>'01-Mapa de riesgo-UO'!M50</f>
        <v>Incumplimiento con las metas trazadas en el PDI
Pérdida de imagen institucional
Disminución en la investigación
Afectación de los procesos de acreditación de los programas académicos y del Institucional</v>
      </c>
      <c r="I49" s="431" t="str">
        <f>'01-Mapa de riesgo-UO'!AT50</f>
        <v>LEVE</v>
      </c>
      <c r="J49" s="332" t="str">
        <f>'01-Mapa de riesgo-UO'!AU50</f>
        <v>Porcentaje de grupos reconocidos y  categorizados de Colciencias</v>
      </c>
      <c r="K49" s="435">
        <v>0.9</v>
      </c>
      <c r="L49" s="399" t="s">
        <v>2177</v>
      </c>
      <c r="M49" s="278" t="str">
        <f>IF('01-Mapa de riesgo-UO'!S50="No existen", "No existe control para el riesgo",'01-Mapa de riesgo-UO'!W50)</f>
        <v>Seguimiento  Sistema de información para la toma de decisiones</v>
      </c>
      <c r="N49" s="278" t="str">
        <f>'01-Mapa de riesgo-UO'!AB50</f>
        <v>Sistema de Información para toma de decisiones</v>
      </c>
      <c r="O49" s="278" t="str">
        <f>'01-Mapa de riesgo-UO'!AG50</f>
        <v>Decanos</v>
      </c>
      <c r="P49" s="280" t="str">
        <f>'01-Mapa de riesgo-UO'!AL50</f>
        <v>Anual</v>
      </c>
      <c r="Q49" s="280" t="str">
        <f>'01-Mapa de riesgo-UO'!AP50</f>
        <v>Preventivo</v>
      </c>
      <c r="R49" s="431" t="str">
        <f>'01-Mapa de riesgo-UO'!AR50</f>
        <v>FUERTE</v>
      </c>
      <c r="S49" s="434" t="s">
        <v>2171</v>
      </c>
      <c r="T49" s="434"/>
      <c r="U49" s="283" t="str">
        <f>'01-Mapa de riesgo-UO'!AW50</f>
        <v>ASUMIR</v>
      </c>
      <c r="V49" s="283">
        <f>'01-Mapa de riesgo-UO'!AX50</f>
        <v>0</v>
      </c>
      <c r="W49" s="180">
        <f>IF(U49="COMPARTIR",'01-Mapa de riesgo-UO'!BA50, IF(U49=0, 0,$I$6))</f>
        <v>0</v>
      </c>
      <c r="X49" s="286"/>
      <c r="Y49" s="286"/>
      <c r="Z49" s="286"/>
      <c r="AA49" s="286"/>
      <c r="AB49" s="430" t="s">
        <v>2143</v>
      </c>
    </row>
    <row r="50" spans="1:28" ht="65.25" hidden="1" customHeight="1" x14ac:dyDescent="0.2">
      <c r="A50" s="324"/>
      <c r="B50" s="332"/>
      <c r="C50" s="402"/>
      <c r="D50" s="332"/>
      <c r="E50" s="332"/>
      <c r="F50" s="332"/>
      <c r="G50" s="52" t="str">
        <f>'01-Mapa de riesgo-UO'!I51</f>
        <v>Desactualización de la información del Grupo de Investigación en la plataforma de Colciencias  y poca vinculación de estudiantes de pregrado y posgrado</v>
      </c>
      <c r="H50" s="332"/>
      <c r="I50" s="431"/>
      <c r="J50" s="332"/>
      <c r="K50" s="401"/>
      <c r="L50" s="399"/>
      <c r="M50" s="278">
        <f>IF('01-Mapa de riesgo-UO'!S51="No existen", "No existe control para el riesgo",'01-Mapa de riesgo-UO'!W51)</f>
        <v>0</v>
      </c>
      <c r="N50" s="278">
        <f>'01-Mapa de riesgo-UO'!AB51</f>
        <v>0</v>
      </c>
      <c r="O50" s="278">
        <f>'01-Mapa de riesgo-UO'!AG51</f>
        <v>0</v>
      </c>
      <c r="P50" s="280">
        <f>'01-Mapa de riesgo-UO'!AL51</f>
        <v>0</v>
      </c>
      <c r="Q50" s="280">
        <f>'01-Mapa de riesgo-UO'!AP51</f>
        <v>0</v>
      </c>
      <c r="R50" s="431"/>
      <c r="S50" s="434"/>
      <c r="T50" s="434"/>
      <c r="U50" s="283" t="str">
        <f>'01-Mapa de riesgo-UO'!AW51</f>
        <v>ASUMIR</v>
      </c>
      <c r="V50" s="283">
        <f>'01-Mapa de riesgo-UO'!AX51</f>
        <v>0</v>
      </c>
      <c r="W50" s="180">
        <f>IF(U50="COMPARTIR",'01-Mapa de riesgo-UO'!BA51, IF(U50=0, 0,$I$6))</f>
        <v>0</v>
      </c>
      <c r="X50" s="286"/>
      <c r="Y50" s="286"/>
      <c r="Z50" s="286"/>
      <c r="AA50" s="286"/>
      <c r="AB50" s="430"/>
    </row>
    <row r="51" spans="1:28" ht="65.25" hidden="1" customHeight="1" x14ac:dyDescent="0.2">
      <c r="A51" s="324"/>
      <c r="B51" s="332"/>
      <c r="C51" s="402"/>
      <c r="D51" s="332"/>
      <c r="E51" s="332"/>
      <c r="F51" s="332"/>
      <c r="G51" s="52" t="str">
        <f>'01-Mapa de riesgo-UO'!I52</f>
        <v>Poca disponibilidad de presupuesto para el desarrollo de proyectos</v>
      </c>
      <c r="H51" s="332"/>
      <c r="I51" s="431"/>
      <c r="J51" s="332"/>
      <c r="K51" s="401"/>
      <c r="L51" s="399"/>
      <c r="M51" s="278">
        <f>IF('01-Mapa de riesgo-UO'!S52="No existen", "No existe control para el riesgo",'01-Mapa de riesgo-UO'!W52)</f>
        <v>0</v>
      </c>
      <c r="N51" s="278">
        <f>'01-Mapa de riesgo-UO'!AB52</f>
        <v>0</v>
      </c>
      <c r="O51" s="278">
        <f>'01-Mapa de riesgo-UO'!AG52</f>
        <v>0</v>
      </c>
      <c r="P51" s="280">
        <f>'01-Mapa de riesgo-UO'!AL52</f>
        <v>0</v>
      </c>
      <c r="Q51" s="280">
        <f>'01-Mapa de riesgo-UO'!AP52</f>
        <v>0</v>
      </c>
      <c r="R51" s="431"/>
      <c r="S51" s="434"/>
      <c r="T51" s="434"/>
      <c r="U51" s="283" t="str">
        <f>'01-Mapa de riesgo-UO'!AW52</f>
        <v>ASUMIR</v>
      </c>
      <c r="V51" s="283">
        <f>'01-Mapa de riesgo-UO'!AX52</f>
        <v>0</v>
      </c>
      <c r="W51" s="180">
        <f>IF(U51="COMPARTIR",'01-Mapa de riesgo-UO'!BA52, IF(U51=0, 0,$I$6))</f>
        <v>0</v>
      </c>
      <c r="X51" s="286"/>
      <c r="Y51" s="286"/>
      <c r="Z51" s="286"/>
      <c r="AA51" s="286"/>
      <c r="AB51" s="430"/>
    </row>
    <row r="52" spans="1:28" ht="65.25" hidden="1" customHeight="1" x14ac:dyDescent="0.2">
      <c r="A52" s="324">
        <v>15</v>
      </c>
      <c r="B52" s="332" t="str">
        <f>'01-Mapa de riesgo-UO'!D53</f>
        <v>INVESTIGACIÓN_E_INNOVACIÓN</v>
      </c>
      <c r="C52" s="402" t="str">
        <f>+'01-Mapa de riesgo-UO'!F53</f>
        <v>NO</v>
      </c>
      <c r="D52" s="332" t="str">
        <f>'01-Mapa de riesgo-UO'!J53</f>
        <v>Operacional</v>
      </c>
      <c r="E52" s="332" t="str">
        <f>'01-Mapa de riesgo-UO'!K53</f>
        <v>Impedimento en la prestación del servicio de laboratorios académicos y de investigación.</v>
      </c>
      <c r="F52" s="332" t="str">
        <f>'01-Mapa de riesgo-UO'!L53</f>
        <v>Daño parcial o total, en equipamientos de los laboratorios</v>
      </c>
      <c r="G52" s="52" t="str">
        <f>'01-Mapa de riesgo-UO'!I53</f>
        <v>Falta de mantenimiento de los equipos</v>
      </c>
      <c r="H52" s="332"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431" t="str">
        <f>'01-Mapa de riesgo-UO'!AT53</f>
        <v>LEVE</v>
      </c>
      <c r="J52" s="332" t="str">
        <f>'01-Mapa de riesgo-UO'!AU53</f>
        <v>Porcentaje de equipos de Laboratorios de la facultad con daños parciales o total en la vigencia</v>
      </c>
      <c r="K52" s="433">
        <v>0</v>
      </c>
      <c r="L52" s="399" t="s">
        <v>2178</v>
      </c>
      <c r="M52" s="278" t="str">
        <f>IF('01-Mapa de riesgo-UO'!S53="No existen", "No existe control para el riesgo",'01-Mapa de riesgo-UO'!W53)</f>
        <v>Fichas de control técnico de equipos para Mantenimiento preventivo</v>
      </c>
      <c r="N52" s="278">
        <f>'01-Mapa de riesgo-UO'!AB53</f>
        <v>0</v>
      </c>
      <c r="O52" s="278" t="str">
        <f>'01-Mapa de riesgo-UO'!AG53</f>
        <v>Labotatorista</v>
      </c>
      <c r="P52" s="280" t="str">
        <f>'01-Mapa de riesgo-UO'!AL53</f>
        <v>Anual</v>
      </c>
      <c r="Q52" s="280" t="str">
        <f>'01-Mapa de riesgo-UO'!AP53</f>
        <v>Preventivo</v>
      </c>
      <c r="R52" s="431" t="str">
        <f>'01-Mapa de riesgo-UO'!AR53</f>
        <v>FUERTE</v>
      </c>
      <c r="S52" s="434" t="s">
        <v>2172</v>
      </c>
      <c r="T52" s="434"/>
      <c r="U52" s="283" t="str">
        <f>'01-Mapa de riesgo-UO'!AW53</f>
        <v>ASUMIR</v>
      </c>
      <c r="V52" s="283">
        <f>'01-Mapa de riesgo-UO'!AX53</f>
        <v>0</v>
      </c>
      <c r="W52" s="180">
        <f>IF(U52="COMPARTIR",'01-Mapa de riesgo-UO'!BA53, IF(U52=0, 0,$I$6))</f>
        <v>0</v>
      </c>
      <c r="X52" s="286"/>
      <c r="Y52" s="286"/>
      <c r="Z52" s="286"/>
      <c r="AA52" s="286"/>
      <c r="AB52" s="430" t="s">
        <v>2144</v>
      </c>
    </row>
    <row r="53" spans="1:28" ht="65.25" hidden="1" customHeight="1" x14ac:dyDescent="0.2">
      <c r="A53" s="324"/>
      <c r="B53" s="332"/>
      <c r="C53" s="402"/>
      <c r="D53" s="332"/>
      <c r="E53" s="332"/>
      <c r="F53" s="332"/>
      <c r="G53" s="52" t="str">
        <f>'01-Mapa de riesgo-UO'!I54</f>
        <v>Manejo inadecuado de los equipos o falta de uso</v>
      </c>
      <c r="H53" s="332"/>
      <c r="I53" s="431"/>
      <c r="J53" s="332"/>
      <c r="K53" s="401"/>
      <c r="L53" s="399"/>
      <c r="M53" s="278">
        <f>IF('01-Mapa de riesgo-UO'!S54="No existen", "No existe control para el riesgo",'01-Mapa de riesgo-UO'!W54)</f>
        <v>0</v>
      </c>
      <c r="N53" s="278">
        <f>'01-Mapa de riesgo-UO'!AB54</f>
        <v>0</v>
      </c>
      <c r="O53" s="278">
        <f>'01-Mapa de riesgo-UO'!AG54</f>
        <v>0</v>
      </c>
      <c r="P53" s="280">
        <f>'01-Mapa de riesgo-UO'!AL54</f>
        <v>0</v>
      </c>
      <c r="Q53" s="280">
        <f>'01-Mapa de riesgo-UO'!AP54</f>
        <v>0</v>
      </c>
      <c r="R53" s="431"/>
      <c r="S53" s="434"/>
      <c r="T53" s="434"/>
      <c r="U53" s="283" t="str">
        <f>'01-Mapa de riesgo-UO'!AW54</f>
        <v>ASUMIR</v>
      </c>
      <c r="V53" s="283">
        <f>'01-Mapa de riesgo-UO'!AX54</f>
        <v>0</v>
      </c>
      <c r="W53" s="180">
        <f>IF(U53="COMPARTIR",'01-Mapa de riesgo-UO'!BA54, IF(U53=0, 0,$I$6))</f>
        <v>0</v>
      </c>
      <c r="X53" s="286"/>
      <c r="Y53" s="286"/>
      <c r="Z53" s="286"/>
      <c r="AA53" s="286"/>
      <c r="AB53" s="430"/>
    </row>
    <row r="54" spans="1:28" ht="65.25" hidden="1" customHeight="1" x14ac:dyDescent="0.2">
      <c r="A54" s="324"/>
      <c r="B54" s="332"/>
      <c r="C54" s="402"/>
      <c r="D54" s="332"/>
      <c r="E54" s="332"/>
      <c r="F54" s="332"/>
      <c r="G54" s="52" t="str">
        <f>'01-Mapa de riesgo-UO'!I55</f>
        <v>Falta de insumos o complementos necesarios para los equipos</v>
      </c>
      <c r="H54" s="332"/>
      <c r="I54" s="431"/>
      <c r="J54" s="332"/>
      <c r="K54" s="401"/>
      <c r="L54" s="399"/>
      <c r="M54" s="278">
        <f>IF('01-Mapa de riesgo-UO'!S55="No existen", "No existe control para el riesgo",'01-Mapa de riesgo-UO'!W55)</f>
        <v>0</v>
      </c>
      <c r="N54" s="278">
        <f>'01-Mapa de riesgo-UO'!AB55</f>
        <v>0</v>
      </c>
      <c r="O54" s="278">
        <f>'01-Mapa de riesgo-UO'!AG55</f>
        <v>0</v>
      </c>
      <c r="P54" s="280">
        <f>'01-Mapa de riesgo-UO'!AL55</f>
        <v>0</v>
      </c>
      <c r="Q54" s="280">
        <f>'01-Mapa de riesgo-UO'!AP55</f>
        <v>0</v>
      </c>
      <c r="R54" s="431"/>
      <c r="S54" s="434"/>
      <c r="T54" s="434"/>
      <c r="U54" s="283" t="str">
        <f>'01-Mapa de riesgo-UO'!AW55</f>
        <v>ASUMIR</v>
      </c>
      <c r="V54" s="283">
        <f>'01-Mapa de riesgo-UO'!AX55</f>
        <v>0</v>
      </c>
      <c r="W54" s="180">
        <f>IF(U54="COMPARTIR",'01-Mapa de riesgo-UO'!BA55, IF(U54=0, 0,$I$6))</f>
        <v>0</v>
      </c>
      <c r="X54" s="286"/>
      <c r="Y54" s="286"/>
      <c r="Z54" s="286"/>
      <c r="AA54" s="286"/>
      <c r="AB54" s="430"/>
    </row>
    <row r="55" spans="1:28" ht="65.25" hidden="1" customHeight="1" x14ac:dyDescent="0.2">
      <c r="A55" s="324">
        <v>16</v>
      </c>
      <c r="B55" s="332" t="str">
        <f>'01-Mapa de riesgo-UO'!D56</f>
        <v>ADMINISTRACIÓN_INSTITUCIONAL</v>
      </c>
      <c r="C55" s="402" t="str">
        <f>+'01-Mapa de riesgo-UO'!F56</f>
        <v>NO</v>
      </c>
      <c r="D55" s="332" t="str">
        <f>'01-Mapa de riesgo-UO'!J56</f>
        <v>Financiero</v>
      </c>
      <c r="E55" s="332" t="str">
        <f>'01-Mapa de riesgo-UO'!K56</f>
        <v>Infraestructura física dispersa para los diferentes departamentos y programas de la Facultad</v>
      </c>
      <c r="F55" s="332" t="str">
        <f>'01-Mapa de riesgo-UO'!L56</f>
        <v>No se cuenta con una infraestructura física unificada que integre al personal perteneciente a la Facultad</v>
      </c>
      <c r="G55" s="52" t="str">
        <f>'01-Mapa de riesgo-UO'!I56</f>
        <v>Recursos limitados de la Institución</v>
      </c>
      <c r="H55" s="332" t="str">
        <f>'01-Mapa de riesgo-UO'!M56</f>
        <v>Pérdida de la noción de integrabilidad en lo académico y las relaciones interpersonales de la comunidad académica. 
No se da una adecuada prestación de asesoría académica y de formación integral a los estudiantes</v>
      </c>
      <c r="I55" s="431" t="str">
        <f>'01-Mapa de riesgo-UO'!AT56</f>
        <v>MODERADO</v>
      </c>
      <c r="J55" s="332" t="str">
        <f>'01-Mapa de riesgo-UO'!AU56</f>
        <v>Edicio ó planta física propia para la Facultad de Ciencias Básicas</v>
      </c>
      <c r="K55" s="433">
        <v>0</v>
      </c>
      <c r="L55" s="399" t="s">
        <v>2179</v>
      </c>
      <c r="M55" s="278" t="str">
        <f>IF('01-Mapa de riesgo-UO'!S56="No existen", "No existe control para el riesgo",'01-Mapa de riesgo-UO'!W56)</f>
        <v>Reuniones y gestión con la alta dirección  y oficina planeación</v>
      </c>
      <c r="N55" s="278">
        <f>'01-Mapa de riesgo-UO'!AB56</f>
        <v>0</v>
      </c>
      <c r="O55" s="278" t="str">
        <f>'01-Mapa de riesgo-UO'!AG56</f>
        <v>Decanos</v>
      </c>
      <c r="P55" s="280" t="str">
        <f>'01-Mapa de riesgo-UO'!AL56</f>
        <v>Semestral</v>
      </c>
      <c r="Q55" s="280" t="str">
        <f>'01-Mapa de riesgo-UO'!AP56</f>
        <v>Detectivo</v>
      </c>
      <c r="R55" s="431" t="str">
        <f>'01-Mapa de riesgo-UO'!AR56</f>
        <v>ACEPTABLE</v>
      </c>
      <c r="S55" s="434" t="s">
        <v>2173</v>
      </c>
      <c r="T55" s="434"/>
      <c r="U55" s="283" t="str">
        <f>'01-Mapa de riesgo-UO'!AW56</f>
        <v>COMPARTIR</v>
      </c>
      <c r="V55" s="28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86" t="s">
        <v>271</v>
      </c>
      <c r="Y55" s="286" t="s">
        <v>2186</v>
      </c>
      <c r="Z55" s="286" t="s">
        <v>2185</v>
      </c>
      <c r="AA55" s="286"/>
      <c r="AB55" s="430" t="s">
        <v>2143</v>
      </c>
    </row>
    <row r="56" spans="1:28" ht="65.25" hidden="1" customHeight="1" x14ac:dyDescent="0.2">
      <c r="A56" s="324"/>
      <c r="B56" s="332"/>
      <c r="C56" s="402"/>
      <c r="D56" s="332"/>
      <c r="E56" s="332"/>
      <c r="F56" s="332"/>
      <c r="G56" s="52">
        <f>'01-Mapa de riesgo-UO'!I57</f>
        <v>0</v>
      </c>
      <c r="H56" s="332"/>
      <c r="I56" s="431"/>
      <c r="J56" s="332"/>
      <c r="K56" s="401"/>
      <c r="L56" s="399"/>
      <c r="M56" s="278">
        <f>IF('01-Mapa de riesgo-UO'!S57="No existen", "No existe control para el riesgo",'01-Mapa de riesgo-UO'!W57)</f>
        <v>0</v>
      </c>
      <c r="N56" s="278">
        <f>'01-Mapa de riesgo-UO'!AB57</f>
        <v>0</v>
      </c>
      <c r="O56" s="278">
        <f>'01-Mapa de riesgo-UO'!AG57</f>
        <v>0</v>
      </c>
      <c r="P56" s="280">
        <f>'01-Mapa de riesgo-UO'!AL57</f>
        <v>0</v>
      </c>
      <c r="Q56" s="280">
        <f>'01-Mapa de riesgo-UO'!AP57</f>
        <v>0</v>
      </c>
      <c r="R56" s="431"/>
      <c r="S56" s="434"/>
      <c r="T56" s="434"/>
      <c r="U56" s="283">
        <f>'01-Mapa de riesgo-UO'!AW57</f>
        <v>0</v>
      </c>
      <c r="V56" s="283">
        <f>'01-Mapa de riesgo-UO'!AX57</f>
        <v>0</v>
      </c>
      <c r="W56" s="180">
        <f>IF(U56="COMPARTIR",'01-Mapa de riesgo-UO'!BA57, IF(U56=0, 0,$I$6))</f>
        <v>0</v>
      </c>
      <c r="X56" s="281"/>
      <c r="Y56" s="281"/>
      <c r="Z56" s="281"/>
      <c r="AA56" s="281"/>
      <c r="AB56" s="430"/>
    </row>
    <row r="57" spans="1:28" ht="65.25" hidden="1" customHeight="1" x14ac:dyDescent="0.2">
      <c r="A57" s="324"/>
      <c r="B57" s="332"/>
      <c r="C57" s="402"/>
      <c r="D57" s="332"/>
      <c r="E57" s="332"/>
      <c r="F57" s="332"/>
      <c r="G57" s="52">
        <f>'01-Mapa de riesgo-UO'!I58</f>
        <v>0</v>
      </c>
      <c r="H57" s="332"/>
      <c r="I57" s="431"/>
      <c r="J57" s="332"/>
      <c r="K57" s="401"/>
      <c r="L57" s="399"/>
      <c r="M57" s="278">
        <f>IF('01-Mapa de riesgo-UO'!S58="No existen", "No existe control para el riesgo",'01-Mapa de riesgo-UO'!W58)</f>
        <v>0</v>
      </c>
      <c r="N57" s="278">
        <f>'01-Mapa de riesgo-UO'!AB58</f>
        <v>0</v>
      </c>
      <c r="O57" s="278">
        <f>'01-Mapa de riesgo-UO'!AG58</f>
        <v>0</v>
      </c>
      <c r="P57" s="280">
        <f>'01-Mapa de riesgo-UO'!AL58</f>
        <v>0</v>
      </c>
      <c r="Q57" s="280">
        <f>'01-Mapa de riesgo-UO'!AP58</f>
        <v>0</v>
      </c>
      <c r="R57" s="431"/>
      <c r="S57" s="434"/>
      <c r="T57" s="434"/>
      <c r="U57" s="283">
        <f>'01-Mapa de riesgo-UO'!AW58</f>
        <v>0</v>
      </c>
      <c r="V57" s="283">
        <f>'01-Mapa de riesgo-UO'!AX58</f>
        <v>0</v>
      </c>
      <c r="W57" s="180">
        <f>IF(U57="COMPARTIR",'01-Mapa de riesgo-UO'!BA58, IF(U57=0, 0,$I$6))</f>
        <v>0</v>
      </c>
      <c r="X57" s="281"/>
      <c r="Y57" s="281"/>
      <c r="Z57" s="281"/>
      <c r="AA57" s="281"/>
      <c r="AB57" s="430"/>
    </row>
    <row r="58" spans="1:28" ht="65.25" hidden="1" customHeight="1" x14ac:dyDescent="0.2">
      <c r="A58" s="324">
        <v>17</v>
      </c>
      <c r="B58" s="332" t="str">
        <f>'01-Mapa de riesgo-UO'!D59</f>
        <v>DOCENCIA</v>
      </c>
      <c r="C58" s="402" t="str">
        <f>+'01-Mapa de riesgo-UO'!F59</f>
        <v>NO</v>
      </c>
      <c r="D58" s="332" t="str">
        <f>'01-Mapa de riesgo-UO'!J59</f>
        <v>Cumplimiento</v>
      </c>
      <c r="E58" s="332" t="str">
        <f>'01-Mapa de riesgo-UO'!K59</f>
        <v>EJECUCIÓN INADECUADA DE LA CONTRATACIÓN</v>
      </c>
      <c r="F58" s="332"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32"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431" t="str">
        <f>'01-Mapa de riesgo-UO'!AT59</f>
        <v>MODERADO</v>
      </c>
      <c r="J58" s="332" t="str">
        <f>'01-Mapa de riesgo-UO'!AU59</f>
        <v xml:space="preserve">(# de docentes en centro de costos diferentes / # total de docentes legalizados) * 100
(# de contratos realizados oportunamente / # total de personal administrativo contratado) * 100
</v>
      </c>
      <c r="K58" s="433">
        <v>0</v>
      </c>
      <c r="L58" s="434" t="s">
        <v>2708</v>
      </c>
      <c r="M58" s="278" t="str">
        <f>IF('01-Mapa de riesgo-UO'!S59="No existen", "No existe control para el riesgo",'01-Mapa de riesgo-UO'!W59)</f>
        <v>Revisión y seguimiento a la contratación docente por semestre y reporte de datos inconsistentes</v>
      </c>
      <c r="N58" s="278">
        <f>'01-Mapa de riesgo-UO'!AB59</f>
        <v>0</v>
      </c>
      <c r="O58" s="278" t="str">
        <f>'01-Mapa de riesgo-UO'!AG59</f>
        <v>Decano / 
Directores / Auxiliares</v>
      </c>
      <c r="P58" s="280" t="str">
        <f>'01-Mapa de riesgo-UO'!AL59</f>
        <v>Semestral</v>
      </c>
      <c r="Q58" s="280" t="str">
        <f>'01-Mapa de riesgo-UO'!AP59</f>
        <v>Detectivo</v>
      </c>
      <c r="R58" s="431" t="str">
        <f>'01-Mapa de riesgo-UO'!AR59</f>
        <v>ACEPTABLE</v>
      </c>
      <c r="S58" s="434" t="s">
        <v>2716</v>
      </c>
      <c r="T58" s="434"/>
      <c r="U58" s="283" t="str">
        <f>'01-Mapa de riesgo-UO'!AW59</f>
        <v>COMPARTIR</v>
      </c>
      <c r="V58" s="28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81" t="s">
        <v>271</v>
      </c>
      <c r="Y58" s="286" t="s">
        <v>2736</v>
      </c>
      <c r="Z58" s="281" t="s">
        <v>561</v>
      </c>
      <c r="AA58" s="281" t="s">
        <v>3001</v>
      </c>
      <c r="AB58" s="430" t="s">
        <v>2143</v>
      </c>
    </row>
    <row r="59" spans="1:28" ht="65.25" hidden="1" customHeight="1" x14ac:dyDescent="0.2">
      <c r="A59" s="324"/>
      <c r="B59" s="332"/>
      <c r="C59" s="402"/>
      <c r="D59" s="332"/>
      <c r="E59" s="332"/>
      <c r="F59" s="332"/>
      <c r="G59" s="52" t="str">
        <f>'01-Mapa de riesgo-UO'!I60</f>
        <v>Afiliación ARL de docentes con riesgo mayor a 1</v>
      </c>
      <c r="H59" s="332"/>
      <c r="I59" s="431"/>
      <c r="J59" s="332"/>
      <c r="K59" s="401"/>
      <c r="L59" s="399"/>
      <c r="M59" s="278" t="str">
        <f>IF('01-Mapa de riesgo-UO'!S60="No existen", "No existe control para el riesgo",'01-Mapa de riesgo-UO'!W60)</f>
        <v>Terminar la evaluación de los docentes por parte de sst sobre el riesgo laboral</v>
      </c>
      <c r="N59" s="278">
        <f>'01-Mapa de riesgo-UO'!AB60</f>
        <v>0</v>
      </c>
      <c r="O59" s="278" t="str">
        <f>'01-Mapa de riesgo-UO'!AG60</f>
        <v>SST</v>
      </c>
      <c r="P59" s="280" t="str">
        <f>'01-Mapa de riesgo-UO'!AL60</f>
        <v>Semestral</v>
      </c>
      <c r="Q59" s="280" t="str">
        <f>'01-Mapa de riesgo-UO'!AP60</f>
        <v>Detectivo</v>
      </c>
      <c r="R59" s="431"/>
      <c r="S59" s="434" t="s">
        <v>2717</v>
      </c>
      <c r="T59" s="434"/>
      <c r="U59" s="283" t="str">
        <f>'01-Mapa de riesgo-UO'!AW60</f>
        <v>COMPARTIR</v>
      </c>
      <c r="V59" s="283" t="str">
        <f>'01-Mapa de riesgo-UO'!AX60</f>
        <v>Terminar la evaluación docentes de riesgo laboral</v>
      </c>
      <c r="W59" s="180" t="str">
        <f>IF(U59="COMPARTIR",'01-Mapa de riesgo-UO'!BA60, IF(U59=0, 0,$I$6))</f>
        <v>Seguridad y Salud en el trabajo</v>
      </c>
      <c r="X59" s="281" t="s">
        <v>271</v>
      </c>
      <c r="Y59" s="286" t="s">
        <v>2737</v>
      </c>
      <c r="Z59" s="281" t="s">
        <v>559</v>
      </c>
      <c r="AA59" s="281"/>
      <c r="AB59" s="430"/>
    </row>
    <row r="60" spans="1:28" ht="65.25" hidden="1" customHeight="1" x14ac:dyDescent="0.2">
      <c r="A60" s="324"/>
      <c r="B60" s="332"/>
      <c r="C60" s="402"/>
      <c r="D60" s="332"/>
      <c r="E60" s="332"/>
      <c r="F60" s="332"/>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32"/>
      <c r="I60" s="431"/>
      <c r="J60" s="332"/>
      <c r="K60" s="401"/>
      <c r="L60" s="399"/>
      <c r="M60" s="278"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78">
        <f>'01-Mapa de riesgo-UO'!AB61</f>
        <v>0</v>
      </c>
      <c r="O60" s="278" t="str">
        <f>'01-Mapa de riesgo-UO'!AG61</f>
        <v>Directores de programa y Auxiliares</v>
      </c>
      <c r="P60" s="280" t="str">
        <f>'01-Mapa de riesgo-UO'!AL61</f>
        <v>Semestral</v>
      </c>
      <c r="Q60" s="280" t="str">
        <f>'01-Mapa de riesgo-UO'!AP61</f>
        <v>Detectivo</v>
      </c>
      <c r="R60" s="431"/>
      <c r="S60" s="434" t="s">
        <v>2718</v>
      </c>
      <c r="T60" s="434"/>
      <c r="U60" s="283" t="str">
        <f>'01-Mapa de riesgo-UO'!AW61</f>
        <v>COMPARTIR</v>
      </c>
      <c r="V60" s="283" t="str">
        <f>'01-Mapa de riesgo-UO'!AX61</f>
        <v xml:space="preserve">Reportar las irregularidades presentadas </v>
      </c>
      <c r="W60" s="180" t="str">
        <f>IF(U60="COMPARTIR",'01-Mapa de riesgo-UO'!BA61, IF(U60=0, 0,$I$6))</f>
        <v>Sistemas
Gestión de la contratación - Financiera</v>
      </c>
      <c r="X60" s="281" t="s">
        <v>271</v>
      </c>
      <c r="Y60" s="281" t="s">
        <v>2738</v>
      </c>
      <c r="Z60" s="281" t="s">
        <v>561</v>
      </c>
      <c r="AA60" s="281" t="s">
        <v>3001</v>
      </c>
      <c r="AB60" s="430"/>
    </row>
    <row r="61" spans="1:28" ht="65.25" hidden="1" customHeight="1" x14ac:dyDescent="0.2">
      <c r="A61" s="324">
        <v>18</v>
      </c>
      <c r="B61" s="332" t="str">
        <f>'01-Mapa de riesgo-UO'!D62</f>
        <v>ADMINISTRACIÓN_INSTITUCIONAL</v>
      </c>
      <c r="C61" s="402" t="str">
        <f>+'01-Mapa de riesgo-UO'!F62</f>
        <v>NO</v>
      </c>
      <c r="D61" s="332" t="str">
        <f>'01-Mapa de riesgo-UO'!J62</f>
        <v>Operacional</v>
      </c>
      <c r="E61" s="332" t="str">
        <f>'01-Mapa de riesgo-UO'!K62</f>
        <v>INSUFICIENCIA DE EQUIPOS E INFRAESTRUCTURA PARA SUPLIR LA DEMANDA DE ESTUDIANTES EN LA PRESTACIÓN DEL SERVICIO</v>
      </c>
      <c r="F61" s="332"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32"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431" t="str">
        <f>'01-Mapa de riesgo-UO'!AT62</f>
        <v>MODERADO</v>
      </c>
      <c r="J61" s="332" t="str">
        <f>'01-Mapa de riesgo-UO'!AU62</f>
        <v xml:space="preserve">(# de espacios y equipos entregados / # de espacios y equipos proyectados para la vigencia) * 100 </v>
      </c>
      <c r="K61" s="435">
        <v>0.6</v>
      </c>
      <c r="L61" s="399" t="s">
        <v>2709</v>
      </c>
      <c r="M61" s="278" t="str">
        <f>IF('01-Mapa de riesgo-UO'!S62="No existen", "No existe control para el riesgo",'01-Mapa de riesgo-UO'!W62)</f>
        <v>Verificar y encontrar alquiler de espacios para lograr los objetivos de aprendizaje y practicas, especialmente de las tecnologías</v>
      </c>
      <c r="N61" s="278">
        <f>'01-Mapa de riesgo-UO'!AB62</f>
        <v>0</v>
      </c>
      <c r="O61" s="278" t="str">
        <f>'01-Mapa de riesgo-UO'!AG62</f>
        <v>Decano y Directores de Programa</v>
      </c>
      <c r="P61" s="280" t="str">
        <f>'01-Mapa de riesgo-UO'!AL62</f>
        <v>Semestral</v>
      </c>
      <c r="Q61" s="280" t="str">
        <f>'01-Mapa de riesgo-UO'!AP62</f>
        <v>Preventivo</v>
      </c>
      <c r="R61" s="431" t="str">
        <f>'01-Mapa de riesgo-UO'!AR62</f>
        <v>ACEPTABLE</v>
      </c>
      <c r="S61" s="434" t="s">
        <v>2719</v>
      </c>
      <c r="T61" s="434"/>
      <c r="U61" s="283" t="str">
        <f>'01-Mapa de riesgo-UO'!AW62</f>
        <v>TRANSFERIR</v>
      </c>
      <c r="V61" s="283" t="str">
        <f>'01-Mapa de riesgo-UO'!AX62</f>
        <v>Informar a VAF cuando se presenten difucultades con respecto a disponibilidad de espacios</v>
      </c>
      <c r="W61" s="180">
        <f>IF(U61="COMPARTIR",'01-Mapa de riesgo-UO'!BA62, IF(U61=0, 0,$I$6))</f>
        <v>0</v>
      </c>
      <c r="X61" s="281" t="s">
        <v>271</v>
      </c>
      <c r="Y61" s="286" t="s">
        <v>2739</v>
      </c>
      <c r="Z61" s="281" t="s">
        <v>559</v>
      </c>
      <c r="AA61" s="281"/>
      <c r="AB61" s="430" t="s">
        <v>2144</v>
      </c>
    </row>
    <row r="62" spans="1:28" ht="65.25" hidden="1" customHeight="1" x14ac:dyDescent="0.2">
      <c r="A62" s="324"/>
      <c r="B62" s="332"/>
      <c r="C62" s="402"/>
      <c r="D62" s="332"/>
      <c r="E62" s="332"/>
      <c r="F62" s="332"/>
      <c r="G62" s="52" t="str">
        <f>'01-Mapa de riesgo-UO'!I63</f>
        <v xml:space="preserve"> No se ha alcanzado el punto de equilibrio en la población estudiantil para la financiación de la prestación de servicios</v>
      </c>
      <c r="H62" s="332"/>
      <c r="I62" s="431"/>
      <c r="J62" s="332"/>
      <c r="K62" s="401"/>
      <c r="L62" s="399"/>
      <c r="M62" s="278" t="str">
        <f>IF('01-Mapa de riesgo-UO'!S63="No existen", "No existe control para el riesgo",'01-Mapa de riesgo-UO'!W63)</f>
        <v>Seguimiento a las entregas de los equipos aprobados</v>
      </c>
      <c r="N62" s="278">
        <f>'01-Mapa de riesgo-UO'!AB63</f>
        <v>0</v>
      </c>
      <c r="O62" s="278" t="str">
        <f>'01-Mapa de riesgo-UO'!AG63</f>
        <v>Directores de programa y Auxiliares</v>
      </c>
      <c r="P62" s="280" t="str">
        <f>'01-Mapa de riesgo-UO'!AL63</f>
        <v>Semestral</v>
      </c>
      <c r="Q62" s="280" t="str">
        <f>'01-Mapa de riesgo-UO'!AP63</f>
        <v>Detectivo</v>
      </c>
      <c r="R62" s="431"/>
      <c r="S62" s="434" t="s">
        <v>2720</v>
      </c>
      <c r="T62" s="434"/>
      <c r="U62" s="283" t="str">
        <f>'01-Mapa de riesgo-UO'!AW63</f>
        <v>COMPARTIR</v>
      </c>
      <c r="V62" s="283" t="str">
        <f>'01-Mapa de riesgo-UO'!AX63</f>
        <v>Apoyar a las diferentes dependencias de la UTP en la consecución de recursos para dotación de equipos</v>
      </c>
      <c r="W62" s="180" t="str">
        <f>IF(U62="COMPARTIR",'01-Mapa de riesgo-UO'!BA63, IF(U62=0, 0,$I$6))</f>
        <v>Planeación - Rectoria - VAF</v>
      </c>
      <c r="X62" s="281" t="s">
        <v>271</v>
      </c>
      <c r="Y62" s="286" t="s">
        <v>2740</v>
      </c>
      <c r="Z62" s="281" t="s">
        <v>559</v>
      </c>
      <c r="AA62" s="281"/>
      <c r="AB62" s="430"/>
    </row>
    <row r="63" spans="1:28" ht="65.25" hidden="1" customHeight="1" x14ac:dyDescent="0.2">
      <c r="A63" s="324"/>
      <c r="B63" s="332"/>
      <c r="C63" s="402"/>
      <c r="D63" s="332"/>
      <c r="E63" s="332"/>
      <c r="F63" s="332"/>
      <c r="G63" s="52">
        <f>'01-Mapa de riesgo-UO'!I64</f>
        <v>0</v>
      </c>
      <c r="H63" s="332"/>
      <c r="I63" s="431"/>
      <c r="J63" s="332"/>
      <c r="K63" s="401"/>
      <c r="L63" s="399"/>
      <c r="M63" s="278" t="str">
        <f>IF('01-Mapa de riesgo-UO'!S64="No existen", "No existe control para el riesgo",'01-Mapa de riesgo-UO'!W64)</f>
        <v xml:space="preserve">Seguimiento a el mantenimiento de los equipos antiguos </v>
      </c>
      <c r="N63" s="278">
        <f>'01-Mapa de riesgo-UO'!AB64</f>
        <v>0</v>
      </c>
      <c r="O63" s="278" t="str">
        <f>'01-Mapa de riesgo-UO'!AG64</f>
        <v>Directores de programa y Auxiliares</v>
      </c>
      <c r="P63" s="280" t="str">
        <f>'01-Mapa de riesgo-UO'!AL64</f>
        <v>No definida</v>
      </c>
      <c r="Q63" s="280" t="str">
        <f>'01-Mapa de riesgo-UO'!AP64</f>
        <v>Preventivo</v>
      </c>
      <c r="R63" s="431"/>
      <c r="S63" s="434" t="s">
        <v>2721</v>
      </c>
      <c r="T63" s="434"/>
      <c r="U63" s="283" t="str">
        <f>'01-Mapa de riesgo-UO'!AW64</f>
        <v>COMPARTIR</v>
      </c>
      <c r="V63" s="283" t="str">
        <f>'01-Mapa de riesgo-UO'!AX64</f>
        <v>Hacer seguimiento al mantenimiento y la compra de los equipos solicitados por el aplicativo</v>
      </c>
      <c r="W63" s="180" t="str">
        <f>IF(U63="COMPARTIR",'01-Mapa de riesgo-UO'!BA64, IF(U63=0, 0,$I$6))</f>
        <v>CRIE</v>
      </c>
      <c r="X63" s="281" t="s">
        <v>271</v>
      </c>
      <c r="Y63" s="286" t="s">
        <v>2741</v>
      </c>
      <c r="Z63" s="281" t="s">
        <v>561</v>
      </c>
      <c r="AA63" s="281" t="s">
        <v>3001</v>
      </c>
      <c r="AB63" s="430"/>
    </row>
    <row r="64" spans="1:28" ht="65.25" hidden="1" customHeight="1" x14ac:dyDescent="0.2">
      <c r="A64" s="324">
        <v>19</v>
      </c>
      <c r="B64" s="332" t="str">
        <f>'01-Mapa de riesgo-UO'!D65</f>
        <v>ADMINISTRACIÓN_INSTITUCIONAL</v>
      </c>
      <c r="C64" s="402" t="str">
        <f>+'01-Mapa de riesgo-UO'!F65</f>
        <v>NO</v>
      </c>
      <c r="D64" s="332" t="str">
        <f>'01-Mapa de riesgo-UO'!J65</f>
        <v>Estratégico</v>
      </c>
      <c r="E64" s="332" t="str">
        <f>'01-Mapa de riesgo-UO'!K65</f>
        <v>DESERCIÓN ACADEMICA</v>
      </c>
      <c r="F64" s="332" t="str">
        <f>'01-Mapa de riesgo-UO'!L65</f>
        <v>Deserción academica en los programas de la FCAA</v>
      </c>
      <c r="G64" s="52" t="str">
        <f>'01-Mapa de riesgo-UO'!I65</f>
        <v>Problemas socio-economicos</v>
      </c>
      <c r="H64" s="332" t="str">
        <f>'01-Mapa de riesgo-UO'!M65</f>
        <v>Mala imagen de los programas
Desmotivación de parte de otros estudiantes
Afectación de los ingresos en los presupuestos proyectados</v>
      </c>
      <c r="I64" s="431" t="str">
        <f>'01-Mapa de riesgo-UO'!AT65</f>
        <v>LEVE</v>
      </c>
      <c r="J64" s="332" t="str">
        <f>'01-Mapa de riesgo-UO'!AU65</f>
        <v>Indicador de deserción de la Vicerectoria de Bienestar Universitario</v>
      </c>
      <c r="K64" s="439">
        <v>0.111</v>
      </c>
      <c r="L64" s="399" t="s">
        <v>2710</v>
      </c>
      <c r="M64" s="278" t="str">
        <f>IF('01-Mapa de riesgo-UO'!S65="No existen", "No existe control para el riesgo",'01-Mapa de riesgo-UO'!W65)</f>
        <v>Sensibilizar a los estudiantes desde que ingresan a la UTP con respecto a los beneficios o apoyos a los que pueden acceder a través del PAI</v>
      </c>
      <c r="N64" s="278">
        <f>'01-Mapa de riesgo-UO'!AB65</f>
        <v>0</v>
      </c>
      <c r="O64" s="278" t="str">
        <f>'01-Mapa de riesgo-UO'!AG65</f>
        <v>Cargo planta / 
Contratista / Docentes Transitorios</v>
      </c>
      <c r="P64" s="280" t="str">
        <f>'01-Mapa de riesgo-UO'!AL65</f>
        <v>Semestral</v>
      </c>
      <c r="Q64" s="280" t="str">
        <f>'01-Mapa de riesgo-UO'!AP65</f>
        <v>Detectivo</v>
      </c>
      <c r="R64" s="431" t="str">
        <f>'01-Mapa de riesgo-UO'!AR65</f>
        <v>ACEPTABLE</v>
      </c>
      <c r="S64" s="434" t="s">
        <v>2722</v>
      </c>
      <c r="T64" s="434"/>
      <c r="U64" s="283" t="str">
        <f>'01-Mapa de riesgo-UO'!AW65</f>
        <v>ASUMIR</v>
      </c>
      <c r="V64" s="283">
        <f>'01-Mapa de riesgo-UO'!AX65</f>
        <v>0</v>
      </c>
      <c r="W64" s="180">
        <f>IF(U64="COMPARTIR",'01-Mapa de riesgo-UO'!BA65, IF(U64=0, 0,$I$6))</f>
        <v>0</v>
      </c>
      <c r="X64" s="281"/>
      <c r="Y64" s="281"/>
      <c r="Z64" s="281"/>
      <c r="AA64" s="281"/>
      <c r="AB64" s="430" t="s">
        <v>2143</v>
      </c>
    </row>
    <row r="65" spans="1:28" ht="65.25" hidden="1" customHeight="1" x14ac:dyDescent="0.2">
      <c r="A65" s="324"/>
      <c r="B65" s="332"/>
      <c r="C65" s="402"/>
      <c r="D65" s="332"/>
      <c r="E65" s="332"/>
      <c r="F65" s="332"/>
      <c r="G65" s="52" t="str">
        <f>'01-Mapa de riesgo-UO'!I66</f>
        <v>El estudiante no se sintió interesado por el programa en el cual se matriculó y vienen mal preparados de conocimientos básicos para afrontar la vida universitaria</v>
      </c>
      <c r="H65" s="332"/>
      <c r="I65" s="431"/>
      <c r="J65" s="332"/>
      <c r="K65" s="401"/>
      <c r="L65" s="399"/>
      <c r="M65" s="278" t="str">
        <f>IF('01-Mapa de riesgo-UO'!S66="No existen", "No existe control para el riesgo",'01-Mapa de riesgo-UO'!W66)</f>
        <v xml:space="preserve">Fortalecer la promoción de los programas y hacer una nivelación a los estudiantes antes de iniciar las clases </v>
      </c>
      <c r="N65" s="278">
        <f>'01-Mapa de riesgo-UO'!AB66</f>
        <v>0</v>
      </c>
      <c r="O65" s="278" t="str">
        <f>'01-Mapa de riesgo-UO'!AG66</f>
        <v>Cargo planta / 
Contratista / Docentes Transitorios/profesional de apoyo</v>
      </c>
      <c r="P65" s="280" t="str">
        <f>'01-Mapa de riesgo-UO'!AL66</f>
        <v>Semestral</v>
      </c>
      <c r="Q65" s="280" t="str">
        <f>'01-Mapa de riesgo-UO'!AP66</f>
        <v>Detectivo</v>
      </c>
      <c r="R65" s="431"/>
      <c r="S65" s="434" t="s">
        <v>2723</v>
      </c>
      <c r="T65" s="434"/>
      <c r="U65" s="283" t="str">
        <f>'01-Mapa de riesgo-UO'!AW66</f>
        <v>ASUMIR</v>
      </c>
      <c r="V65" s="283">
        <f>'01-Mapa de riesgo-UO'!AX66</f>
        <v>0</v>
      </c>
      <c r="W65" s="180">
        <f>IF(U65="COMPARTIR",'01-Mapa de riesgo-UO'!BA66, IF(U65=0, 0,$I$6))</f>
        <v>0</v>
      </c>
      <c r="X65" s="281"/>
      <c r="Y65" s="281"/>
      <c r="Z65" s="281"/>
      <c r="AA65" s="281"/>
      <c r="AB65" s="430"/>
    </row>
    <row r="66" spans="1:28" ht="65.25" hidden="1" customHeight="1" x14ac:dyDescent="0.2">
      <c r="A66" s="324"/>
      <c r="B66" s="332"/>
      <c r="C66" s="402"/>
      <c r="D66" s="332"/>
      <c r="E66" s="332"/>
      <c r="F66" s="332"/>
      <c r="G66" s="52" t="str">
        <f>'01-Mapa de riesgo-UO'!I67</f>
        <v>El estudiante perdió interés por el enfoque que se le dio al programa</v>
      </c>
      <c r="H66" s="332"/>
      <c r="I66" s="431"/>
      <c r="J66" s="332"/>
      <c r="K66" s="401"/>
      <c r="L66" s="399"/>
      <c r="M66" s="278" t="str">
        <f>IF('01-Mapa de riesgo-UO'!S67="No existen", "No existe control para el riesgo",'01-Mapa de riesgo-UO'!W67)</f>
        <v xml:space="preserve">Realizar seguimiento a la repitencia en cancelación de asignaturas y que haya un proceso de diagnostico de las causas de cancelación </v>
      </c>
      <c r="N66" s="278">
        <f>'01-Mapa de riesgo-UO'!AB67</f>
        <v>0</v>
      </c>
      <c r="O66" s="278" t="str">
        <f>'01-Mapa de riesgo-UO'!AG67</f>
        <v>Director del programa/asistente administrativo</v>
      </c>
      <c r="P66" s="280" t="str">
        <f>'01-Mapa de riesgo-UO'!AL67</f>
        <v>Semestral</v>
      </c>
      <c r="Q66" s="280" t="str">
        <f>'01-Mapa de riesgo-UO'!AP67</f>
        <v>Detectivo</v>
      </c>
      <c r="R66" s="431"/>
      <c r="S66" s="434" t="s">
        <v>2724</v>
      </c>
      <c r="T66" s="434"/>
      <c r="U66" s="283" t="str">
        <f>'01-Mapa de riesgo-UO'!AW67</f>
        <v>ASUMIR</v>
      </c>
      <c r="V66" s="283">
        <f>'01-Mapa de riesgo-UO'!AX67</f>
        <v>0</v>
      </c>
      <c r="W66" s="180">
        <f>IF(U66="COMPARTIR",'01-Mapa de riesgo-UO'!BA67, IF(U66=0, 0,$I$6))</f>
        <v>0</v>
      </c>
      <c r="X66" s="281"/>
      <c r="Y66" s="281"/>
      <c r="Z66" s="281"/>
      <c r="AA66" s="281"/>
      <c r="AB66" s="430"/>
    </row>
    <row r="67" spans="1:28" ht="65.25" customHeight="1" thickBot="1" x14ac:dyDescent="0.25">
      <c r="A67" s="324">
        <v>20</v>
      </c>
      <c r="B67" s="332" t="str">
        <f>'01-Mapa de riesgo-UO'!D68</f>
        <v>EXTENSIÓN_PROYECCIÓN_SOCIAL</v>
      </c>
      <c r="C67" s="402" t="str">
        <f>+'01-Mapa de riesgo-UO'!F68</f>
        <v>NO</v>
      </c>
      <c r="D67" s="332" t="str">
        <f>'01-Mapa de riesgo-UO'!J68</f>
        <v>Financiero</v>
      </c>
      <c r="E67" s="332" t="str">
        <f>'01-Mapa de riesgo-UO'!K68</f>
        <v>FALTA DE RECURSOS EN FONDO DE FACULTAD</v>
      </c>
      <c r="F67" s="332"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32" t="str">
        <f>'01-Mapa de riesgo-UO'!M68</f>
        <v xml:space="preserve">No se pueden realizar algunos proyectos
No se pueden apalancar algunas iniciativas en la FCAA 
No dejan excedentes los proyectos de extensión realizados </v>
      </c>
      <c r="I67" s="431" t="str">
        <f>'01-Mapa de riesgo-UO'!AT68</f>
        <v>MODERADO</v>
      </c>
      <c r="J67" s="332" t="str">
        <f>'01-Mapa de riesgo-UO'!AU68</f>
        <v>Cantidad de actividades de extensión realizadas que generan ingresos</v>
      </c>
      <c r="K67" s="433">
        <v>6</v>
      </c>
      <c r="L67" s="399" t="s">
        <v>2711</v>
      </c>
      <c r="M67" s="278" t="str">
        <f>IF('01-Mapa de riesgo-UO'!S68="No existen", "No existe control para el riesgo",'01-Mapa de riesgo-UO'!W68)</f>
        <v xml:space="preserve">Portafolio y promoción de servicios de extensión de parte de la FCAA </v>
      </c>
      <c r="N67" s="278">
        <f>'01-Mapa de riesgo-UO'!AB68</f>
        <v>0</v>
      </c>
      <c r="O67" s="278" t="str">
        <f>'01-Mapa de riesgo-UO'!AG68</f>
        <v>Cargo planta / Docentes transitorios / profesional de apoyo</v>
      </c>
      <c r="P67" s="280" t="str">
        <f>'01-Mapa de riesgo-UO'!AL68</f>
        <v>Semestral</v>
      </c>
      <c r="Q67" s="280" t="str">
        <f>'01-Mapa de riesgo-UO'!AP68</f>
        <v>Detectivo</v>
      </c>
      <c r="R67" s="431" t="str">
        <f>'01-Mapa de riesgo-UO'!AR68</f>
        <v>ACEPTABLE</v>
      </c>
      <c r="S67" s="434" t="s">
        <v>2725</v>
      </c>
      <c r="T67" s="434"/>
      <c r="U67" s="283" t="str">
        <f>'01-Mapa de riesgo-UO'!AW68</f>
        <v>COMPARTIR</v>
      </c>
      <c r="V67" s="28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81" t="s">
        <v>271</v>
      </c>
      <c r="Y67" s="286" t="s">
        <v>2742</v>
      </c>
      <c r="Z67" s="281" t="s">
        <v>559</v>
      </c>
      <c r="AA67" s="281"/>
      <c r="AB67" s="430" t="s">
        <v>2144</v>
      </c>
    </row>
    <row r="68" spans="1:28" ht="65.25" hidden="1" customHeight="1" x14ac:dyDescent="0.25">
      <c r="A68" s="324"/>
      <c r="B68" s="332"/>
      <c r="C68" s="402"/>
      <c r="D68" s="332"/>
      <c r="E68" s="332"/>
      <c r="F68" s="332"/>
      <c r="G68" s="52" t="str">
        <f>'01-Mapa de riesgo-UO'!I69</f>
        <v>Falta de divulgación de la FCAA y los servicios de extensión que ofrece al medio</v>
      </c>
      <c r="H68" s="332"/>
      <c r="I68" s="431"/>
      <c r="J68" s="332"/>
      <c r="K68" s="401"/>
      <c r="L68" s="399"/>
      <c r="M68" s="278" t="str">
        <f>IF('01-Mapa de riesgo-UO'!S69="No existen", "No existe control para el riesgo",'01-Mapa de riesgo-UO'!W69)</f>
        <v>Busqueda de activadades de extensión y  de convenios con otras entidades</v>
      </c>
      <c r="N68" s="278">
        <f>'01-Mapa de riesgo-UO'!AB69</f>
        <v>0</v>
      </c>
      <c r="O68" s="278" t="str">
        <f>'01-Mapa de riesgo-UO'!AG69</f>
        <v>Cargo planta / Docentes transitorios / profesional de apoyo</v>
      </c>
      <c r="P68" s="280" t="str">
        <f>'01-Mapa de riesgo-UO'!AL69</f>
        <v>Semestral</v>
      </c>
      <c r="Q68" s="280" t="str">
        <f>'01-Mapa de riesgo-UO'!AP69</f>
        <v>Detectivo</v>
      </c>
      <c r="R68" s="431"/>
      <c r="S68" s="434" t="s">
        <v>2726</v>
      </c>
      <c r="T68" s="434"/>
      <c r="U68" s="283" t="str">
        <f>'01-Mapa de riesgo-UO'!AW69</f>
        <v>COMPARTIR</v>
      </c>
      <c r="V68" s="28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81" t="s">
        <v>271</v>
      </c>
      <c r="Y68" s="286" t="s">
        <v>2743</v>
      </c>
      <c r="Z68" s="281" t="s">
        <v>561</v>
      </c>
      <c r="AA68" s="281" t="s">
        <v>3001</v>
      </c>
      <c r="AB68" s="430"/>
    </row>
    <row r="69" spans="1:28" ht="65.25" hidden="1" customHeight="1" x14ac:dyDescent="0.25">
      <c r="A69" s="324"/>
      <c r="B69" s="332"/>
      <c r="C69" s="402"/>
      <c r="D69" s="332"/>
      <c r="E69" s="332"/>
      <c r="F69" s="332"/>
      <c r="G69" s="52" t="str">
        <f>'01-Mapa de riesgo-UO'!I70</f>
        <v xml:space="preserve">No contamos con laboratorios acreditados para prestar servicios de laboratorios
</v>
      </c>
      <c r="H69" s="332"/>
      <c r="I69" s="431"/>
      <c r="J69" s="332"/>
      <c r="K69" s="401"/>
      <c r="L69" s="399"/>
      <c r="M69" s="278"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78">
        <f>'01-Mapa de riesgo-UO'!AB70</f>
        <v>0</v>
      </c>
      <c r="O69" s="278" t="str">
        <f>'01-Mapa de riesgo-UO'!AG70</f>
        <v>Decano / Consejo de Facultad</v>
      </c>
      <c r="P69" s="280" t="str">
        <f>'01-Mapa de riesgo-UO'!AL70</f>
        <v>Semestral</v>
      </c>
      <c r="Q69" s="280" t="str">
        <f>'01-Mapa de riesgo-UO'!AP70</f>
        <v>Detectivo</v>
      </c>
      <c r="R69" s="431"/>
      <c r="S69" s="434" t="s">
        <v>2727</v>
      </c>
      <c r="T69" s="434"/>
      <c r="U69" s="283" t="str">
        <f>'01-Mapa de riesgo-UO'!AW70</f>
        <v>COMPARTIR</v>
      </c>
      <c r="V69" s="283" t="str">
        <f>'01-Mapa de riesgo-UO'!AX70</f>
        <v>Seguimiento a la ejecución del presupuesto de los proyectos de extensión</v>
      </c>
      <c r="W69" s="180" t="str">
        <f>IF(U69="COMPARTIR",'01-Mapa de riesgo-UO'!BA70, IF(U69=0, 0,$I$6))</f>
        <v xml:space="preserve">Financiera / Planeación /VIIE /VAF </v>
      </c>
      <c r="X69" s="281" t="s">
        <v>271</v>
      </c>
      <c r="Y69" s="286" t="s">
        <v>2744</v>
      </c>
      <c r="Z69" s="281" t="s">
        <v>561</v>
      </c>
      <c r="AA69" s="281" t="s">
        <v>3001</v>
      </c>
      <c r="AB69" s="430"/>
    </row>
    <row r="70" spans="1:28" ht="65.25" hidden="1" customHeight="1" x14ac:dyDescent="0.25">
      <c r="A70" s="324">
        <v>21</v>
      </c>
      <c r="B70" s="332" t="str">
        <f>'01-Mapa de riesgo-UO'!D71</f>
        <v>ADMINISTRACIÓN_INSTITUCIONAL</v>
      </c>
      <c r="C70" s="402" t="str">
        <f>+'01-Mapa de riesgo-UO'!F71</f>
        <v>NO</v>
      </c>
      <c r="D70" s="332" t="str">
        <f>'01-Mapa de riesgo-UO'!J71</f>
        <v>Operacional</v>
      </c>
      <c r="E70" s="332" t="str">
        <f>'01-Mapa de riesgo-UO'!K71</f>
        <v>INSEGURIDAD JURIDICA EN CIERTOS PROCEDIMIENTOS Y DEMORAS EN REVISIÓN DE CONVENIOS</v>
      </c>
      <c r="F70" s="332"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32" t="str">
        <f>'01-Mapa de riesgo-UO'!M71</f>
        <v>Reprocesos
Toma de decisiones que pueden acarrear riesgos juridicos para el personal, la facultad o la institución
Perdida de firma de convenios por el ertraso en el proceso de revisión</v>
      </c>
      <c r="I70" s="431" t="str">
        <f>'01-Mapa de riesgo-UO'!AT71</f>
        <v>GRAVE</v>
      </c>
      <c r="J70" s="332" t="str">
        <f>'01-Mapa de riesgo-UO'!AU71</f>
        <v>Número de casos en los cuales se realizó un procedimiento inadecuado por desconocimiento juridico</v>
      </c>
      <c r="K70" s="433">
        <v>0</v>
      </c>
      <c r="L70" s="399" t="s">
        <v>2712</v>
      </c>
      <c r="M70" s="278" t="str">
        <f>IF('01-Mapa de riesgo-UO'!S71="No existen", "No existe control para el riesgo",'01-Mapa de riesgo-UO'!W71)</f>
        <v>Mantener comunicación directa con la oficina juridica y secretaría general, y dejar trazabilidad del acompañamiento</v>
      </c>
      <c r="N70" s="278">
        <f>'01-Mapa de riesgo-UO'!AB71</f>
        <v>0</v>
      </c>
      <c r="O70" s="278" t="str">
        <f>'01-Mapa de riesgo-UO'!AG71</f>
        <v>Cargo planta / Docentes transitorios/profesional de apoyo</v>
      </c>
      <c r="P70" s="280" t="str">
        <f>'01-Mapa de riesgo-UO'!AL71</f>
        <v>Trimestral</v>
      </c>
      <c r="Q70" s="280" t="str">
        <f>'01-Mapa de riesgo-UO'!AP71</f>
        <v>Preventivo</v>
      </c>
      <c r="R70" s="431" t="str">
        <f>'01-Mapa de riesgo-UO'!AR71</f>
        <v>ACEPTABLE</v>
      </c>
      <c r="S70" s="434" t="s">
        <v>2728</v>
      </c>
      <c r="T70" s="434"/>
      <c r="U70" s="283" t="str">
        <f>'01-Mapa de riesgo-UO'!AW71</f>
        <v>COMPARTIR</v>
      </c>
      <c r="V70" s="283" t="str">
        <f>'01-Mapa de riesgo-UO'!AX71</f>
        <v>Informar a los asesores juridicos para una solución viable</v>
      </c>
      <c r="W70" s="180" t="str">
        <f>IF(U70="COMPARTIR",'01-Mapa de riesgo-UO'!BA71, IF(U70=0, 0,$I$6))</f>
        <v>secretaria general o juridica</v>
      </c>
      <c r="X70" s="281" t="s">
        <v>271</v>
      </c>
      <c r="Y70" s="286" t="s">
        <v>2745</v>
      </c>
      <c r="Z70" s="281" t="s">
        <v>561</v>
      </c>
      <c r="AA70" s="281" t="s">
        <v>3001</v>
      </c>
      <c r="AB70" s="430" t="s">
        <v>2144</v>
      </c>
    </row>
    <row r="71" spans="1:28" ht="65.25" hidden="1" customHeight="1" x14ac:dyDescent="0.25">
      <c r="A71" s="324"/>
      <c r="B71" s="332"/>
      <c r="C71" s="402"/>
      <c r="D71" s="332"/>
      <c r="E71" s="332"/>
      <c r="F71" s="332"/>
      <c r="G71" s="52" t="str">
        <f>'01-Mapa de riesgo-UO'!I72</f>
        <v xml:space="preserve">CONTRATACIÓN </v>
      </c>
      <c r="H71" s="332"/>
      <c r="I71" s="431"/>
      <c r="J71" s="332"/>
      <c r="K71" s="401"/>
      <c r="L71" s="399"/>
      <c r="M71" s="278" t="str">
        <f>IF('01-Mapa de riesgo-UO'!S72="No existen", "No existe control para el riesgo",'01-Mapa de riesgo-UO'!W72)</f>
        <v>Mantener comunicación directa con la oficina juridica y secretaría general, y dejar trazabilidad del acompañamiento</v>
      </c>
      <c r="N71" s="278">
        <f>'01-Mapa de riesgo-UO'!AB72</f>
        <v>0</v>
      </c>
      <c r="O71" s="278" t="str">
        <f>'01-Mapa de riesgo-UO'!AG72</f>
        <v>Cargo planta / Docentes transitorios/profesional de apoyo</v>
      </c>
      <c r="P71" s="280" t="str">
        <f>'01-Mapa de riesgo-UO'!AL72</f>
        <v>Trimestral</v>
      </c>
      <c r="Q71" s="280" t="str">
        <f>'01-Mapa de riesgo-UO'!AP72</f>
        <v>Preventivo</v>
      </c>
      <c r="R71" s="431"/>
      <c r="S71" s="434" t="s">
        <v>2728</v>
      </c>
      <c r="T71" s="434"/>
      <c r="U71" s="283" t="str">
        <f>'01-Mapa de riesgo-UO'!AW72</f>
        <v>COMPARTIR</v>
      </c>
      <c r="V71" s="283" t="str">
        <f>'01-Mapa de riesgo-UO'!AX72</f>
        <v>Informar a los asesores juridicos para una solución viable</v>
      </c>
      <c r="W71" s="180" t="str">
        <f>IF(U71="COMPARTIR",'01-Mapa de riesgo-UO'!BA72, IF(U71=0, 0,$I$6))</f>
        <v>secretaria general o juridica</v>
      </c>
      <c r="X71" s="281" t="s">
        <v>271</v>
      </c>
      <c r="Y71" s="286" t="s">
        <v>2200</v>
      </c>
      <c r="Z71" s="281" t="s">
        <v>561</v>
      </c>
      <c r="AA71" s="281" t="s">
        <v>3001</v>
      </c>
      <c r="AB71" s="430"/>
    </row>
    <row r="72" spans="1:28" ht="65.25" hidden="1" customHeight="1" x14ac:dyDescent="0.25">
      <c r="A72" s="324"/>
      <c r="B72" s="332"/>
      <c r="C72" s="402"/>
      <c r="D72" s="332"/>
      <c r="E72" s="332"/>
      <c r="F72" s="332"/>
      <c r="G72" s="52">
        <f>'01-Mapa de riesgo-UO'!I73</f>
        <v>0</v>
      </c>
      <c r="H72" s="332"/>
      <c r="I72" s="431"/>
      <c r="J72" s="332"/>
      <c r="K72" s="401"/>
      <c r="L72" s="399"/>
      <c r="M72" s="278">
        <f>IF('01-Mapa de riesgo-UO'!S73="No existen", "No existe control para el riesgo",'01-Mapa de riesgo-UO'!W73)</f>
        <v>0</v>
      </c>
      <c r="N72" s="278">
        <f>'01-Mapa de riesgo-UO'!AB73</f>
        <v>0</v>
      </c>
      <c r="O72" s="278">
        <f>'01-Mapa de riesgo-UO'!AG73</f>
        <v>0</v>
      </c>
      <c r="P72" s="280">
        <f>'01-Mapa de riesgo-UO'!AL73</f>
        <v>0</v>
      </c>
      <c r="Q72" s="280">
        <f>'01-Mapa de riesgo-UO'!AP73</f>
        <v>0</v>
      </c>
      <c r="R72" s="431"/>
      <c r="S72" s="434">
        <v>0</v>
      </c>
      <c r="T72" s="434"/>
      <c r="U72" s="283">
        <f>'01-Mapa de riesgo-UO'!AW73</f>
        <v>0</v>
      </c>
      <c r="V72" s="283">
        <f>'01-Mapa de riesgo-UO'!AX73</f>
        <v>0</v>
      </c>
      <c r="W72" s="180">
        <f>IF(U72="COMPARTIR",'01-Mapa de riesgo-UO'!BA73, IF(U72=0, 0,$I$6))</f>
        <v>0</v>
      </c>
      <c r="X72" s="281"/>
      <c r="Y72" s="281"/>
      <c r="Z72" s="281"/>
      <c r="AA72" s="281"/>
      <c r="AB72" s="430"/>
    </row>
    <row r="73" spans="1:28" ht="65.25" hidden="1" customHeight="1" x14ac:dyDescent="0.25">
      <c r="A73" s="324">
        <v>22</v>
      </c>
      <c r="B73" s="332" t="str">
        <f>'01-Mapa de riesgo-UO'!D74</f>
        <v>ADMINISTRACIÓN_INSTITUCIONAL</v>
      </c>
      <c r="C73" s="402" t="str">
        <f>+'01-Mapa de riesgo-UO'!F74</f>
        <v>NO</v>
      </c>
      <c r="D73" s="332" t="str">
        <f>'01-Mapa de riesgo-UO'!J74</f>
        <v>Estratégico</v>
      </c>
      <c r="E73" s="332" t="str">
        <f>'01-Mapa de riesgo-UO'!K74</f>
        <v>PÉRDIDA DE LOS ACTIVOS DE INFORMACIÓN</v>
      </c>
      <c r="F73" s="332"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32" t="str">
        <f>'01-Mapa de riesgo-UO'!M74</f>
        <v>Reprocesos
Pérdida de registros y seguimientos realizados
Incumplimientos por falta de información
Falta de información para la toma de desiciones</v>
      </c>
      <c r="I73" s="431" t="str">
        <f>'01-Mapa de riesgo-UO'!AT74</f>
        <v>MODERADO</v>
      </c>
      <c r="J73" s="332" t="str">
        <f>'01-Mapa de riesgo-UO'!AU74</f>
        <v xml:space="preserve"># de veces en que se presentaron problemas por pérdida de información en equipo de cómputo </v>
      </c>
      <c r="K73" s="433">
        <v>0</v>
      </c>
      <c r="L73" s="399" t="s">
        <v>2713</v>
      </c>
      <c r="M73" s="278" t="str">
        <f>IF('01-Mapa de riesgo-UO'!S74="No existen", "No existe control para el riesgo",'01-Mapa de riesgo-UO'!W74)</f>
        <v>Grabación de información de la FCAA en Disco Duro Externo y en drive. Tambien se guardan las copias fisicas de algunos archivos</v>
      </c>
      <c r="N73" s="278">
        <f>'01-Mapa de riesgo-UO'!AB74</f>
        <v>0</v>
      </c>
      <c r="O73" s="278" t="str">
        <f>'01-Mapa de riesgo-UO'!AG74</f>
        <v>Cargo planta / Docentes transitorios/
Contratista</v>
      </c>
      <c r="P73" s="280" t="str">
        <f>'01-Mapa de riesgo-UO'!AL74</f>
        <v>Trimestral</v>
      </c>
      <c r="Q73" s="280" t="str">
        <f>'01-Mapa de riesgo-UO'!AP74</f>
        <v>Preventivo</v>
      </c>
      <c r="R73" s="431" t="str">
        <f>'01-Mapa de riesgo-UO'!AR74</f>
        <v>ACEPTABLE</v>
      </c>
      <c r="S73" s="434" t="s">
        <v>2729</v>
      </c>
      <c r="T73" s="434"/>
      <c r="U73" s="283" t="str">
        <f>'01-Mapa de riesgo-UO'!AW74</f>
        <v>REDUCIR</v>
      </c>
      <c r="V73" s="283" t="str">
        <f>'01-Mapa de riesgo-UO'!AX74</f>
        <v>Hacer oportunamente copias de seguridad</v>
      </c>
      <c r="W73" s="180">
        <f>IF(U73="COMPARTIR",'01-Mapa de riesgo-UO'!BA74, IF(U73=0, 0,$I$6))</f>
        <v>0</v>
      </c>
      <c r="X73" s="281" t="s">
        <v>271</v>
      </c>
      <c r="Y73" s="286" t="s">
        <v>2201</v>
      </c>
      <c r="Z73" s="281" t="s">
        <v>561</v>
      </c>
      <c r="AA73" s="281" t="s">
        <v>3001</v>
      </c>
      <c r="AB73" s="430" t="s">
        <v>2144</v>
      </c>
    </row>
    <row r="74" spans="1:28" ht="65.25" hidden="1" customHeight="1" x14ac:dyDescent="0.25">
      <c r="A74" s="324"/>
      <c r="B74" s="332"/>
      <c r="C74" s="402"/>
      <c r="D74" s="332"/>
      <c r="E74" s="332"/>
      <c r="F74" s="332"/>
      <c r="G74" s="52" t="str">
        <f>'01-Mapa de riesgo-UO'!I75</f>
        <v>Daños en equipos de cómputo de la UTP</v>
      </c>
      <c r="H74" s="332"/>
      <c r="I74" s="431"/>
      <c r="J74" s="332"/>
      <c r="K74" s="401"/>
      <c r="L74" s="399"/>
      <c r="M74" s="278" t="str">
        <f>IF('01-Mapa de riesgo-UO'!S75="No existen", "No existe control para el riesgo",'01-Mapa de riesgo-UO'!W75)</f>
        <v>Actualización de hardware, software y mantenimientos-Realizar reposición de equipos cada dos años</v>
      </c>
      <c r="N74" s="278">
        <f>'01-Mapa de riesgo-UO'!AB75</f>
        <v>0</v>
      </c>
      <c r="O74" s="278" t="str">
        <f>'01-Mapa de riesgo-UO'!AG75</f>
        <v>Cargo planta / Docentes transitorios/
Contratista</v>
      </c>
      <c r="P74" s="280" t="str">
        <f>'01-Mapa de riesgo-UO'!AL75</f>
        <v>No definida</v>
      </c>
      <c r="Q74" s="280" t="str">
        <f>'01-Mapa de riesgo-UO'!AP75</f>
        <v>Preventivo</v>
      </c>
      <c r="R74" s="431"/>
      <c r="S74" s="434" t="s">
        <v>2730</v>
      </c>
      <c r="T74" s="434"/>
      <c r="U74" s="283" t="str">
        <f>'01-Mapa de riesgo-UO'!AW75</f>
        <v>COMPARTIR</v>
      </c>
      <c r="V74" s="283" t="str">
        <f>'01-Mapa de riesgo-UO'!AX75</f>
        <v>Solicitar a sistemas actualización y revisión de los equipos de computo a nivel de sistema</v>
      </c>
      <c r="W74" s="180" t="str">
        <f>IF(U74="COMPARTIR",'01-Mapa de riesgo-UO'!BA75, IF(U74=0, 0,$I$6))</f>
        <v>Sistemas</v>
      </c>
      <c r="X74" s="281" t="s">
        <v>271</v>
      </c>
      <c r="Y74" s="286" t="s">
        <v>2202</v>
      </c>
      <c r="Z74" s="281" t="s">
        <v>559</v>
      </c>
      <c r="AA74" s="281"/>
      <c r="AB74" s="430"/>
    </row>
    <row r="75" spans="1:28" ht="65.25" hidden="1" customHeight="1" x14ac:dyDescent="0.25">
      <c r="A75" s="324"/>
      <c r="B75" s="332"/>
      <c r="C75" s="402"/>
      <c r="D75" s="332"/>
      <c r="E75" s="332"/>
      <c r="F75" s="332"/>
      <c r="G75" s="52" t="str">
        <f>'01-Mapa de riesgo-UO'!I76</f>
        <v>Falta de acceso a la información por el no funcionamiento de los aplicativos de la UTP</v>
      </c>
      <c r="H75" s="332"/>
      <c r="I75" s="431"/>
      <c r="J75" s="332"/>
      <c r="K75" s="401"/>
      <c r="L75" s="399"/>
      <c r="M75" s="278" t="str">
        <f>IF('01-Mapa de riesgo-UO'!S76="No existen", "No existe control para el riesgo",'01-Mapa de riesgo-UO'!W76)</f>
        <v>Reportar oportunamente la caida de los aplicativos</v>
      </c>
      <c r="N75" s="278">
        <f>'01-Mapa de riesgo-UO'!AB76</f>
        <v>0</v>
      </c>
      <c r="O75" s="278" t="str">
        <f>'01-Mapa de riesgo-UO'!AG76</f>
        <v>Decano / Directores de Programa/auxiliares/profesional de apoyo</v>
      </c>
      <c r="P75" s="280" t="str">
        <f>'01-Mapa de riesgo-UO'!AL76</f>
        <v>No definida</v>
      </c>
      <c r="Q75" s="280" t="str">
        <f>'01-Mapa de riesgo-UO'!AP76</f>
        <v>Preventivo</v>
      </c>
      <c r="R75" s="431"/>
      <c r="S75" s="434" t="s">
        <v>2731</v>
      </c>
      <c r="T75" s="434"/>
      <c r="U75" s="283" t="str">
        <f>'01-Mapa de riesgo-UO'!AW76</f>
        <v>COMPARTIR</v>
      </c>
      <c r="V75" s="283" t="str">
        <f>'01-Mapa de riesgo-UO'!AX76</f>
        <v>Reportar la caída de los aplicativos</v>
      </c>
      <c r="W75" s="180" t="str">
        <f>IF(U75="COMPARTIR",'01-Mapa de riesgo-UO'!BA76, IF(U75=0, 0,$I$6))</f>
        <v>Sistemas</v>
      </c>
      <c r="X75" s="281" t="s">
        <v>271</v>
      </c>
      <c r="Y75" s="286" t="s">
        <v>2203</v>
      </c>
      <c r="Z75" s="281" t="s">
        <v>559</v>
      </c>
      <c r="AA75" s="281"/>
      <c r="AB75" s="430"/>
    </row>
    <row r="76" spans="1:28" ht="65.25" hidden="1" customHeight="1" x14ac:dyDescent="0.25">
      <c r="A76" s="324">
        <v>23</v>
      </c>
      <c r="B76" s="332" t="str">
        <f>'01-Mapa de riesgo-UO'!D77</f>
        <v>ADMINISTRACIÓN_INSTITUCIONAL</v>
      </c>
      <c r="C76" s="402" t="str">
        <f>+'01-Mapa de riesgo-UO'!F77</f>
        <v>NO</v>
      </c>
      <c r="D76" s="332" t="str">
        <f>'01-Mapa de riesgo-UO'!J77</f>
        <v>Estratégico</v>
      </c>
      <c r="E76" s="332" t="str">
        <f>'01-Mapa de riesgo-UO'!K77</f>
        <v>FALTA DE CAPACITACIÓN A NUEVOS FUNCIONAROS</v>
      </c>
      <c r="F76" s="332" t="str">
        <f>'01-Mapa de riesgo-UO'!L77</f>
        <v>Los funcionarios que se vinculan a la UTP, no reciben una capacitación basada en el manual de funciones</v>
      </c>
      <c r="G76" s="52" t="str">
        <f>'01-Mapa de riesgo-UO'!I77</f>
        <v>Falta de divulgación del nuevo personal que ingresa a cada dependencia</v>
      </c>
      <c r="H76" s="332" t="str">
        <f>'01-Mapa de riesgo-UO'!M77</f>
        <v>Reprocesos
Demoras en la realización de las funciones por desconocimiento</v>
      </c>
      <c r="I76" s="431" t="str">
        <f>'01-Mapa de riesgo-UO'!AT77</f>
        <v>MODERADO</v>
      </c>
      <c r="J76" s="332" t="str">
        <f>'01-Mapa de riesgo-UO'!AU77</f>
        <v>Personal nuevo sin capacitación</v>
      </c>
      <c r="K76" s="433">
        <v>0</v>
      </c>
      <c r="L76" s="399" t="s">
        <v>2714</v>
      </c>
      <c r="M76" s="278" t="str">
        <f>IF('01-Mapa de riesgo-UO'!S77="No existen", "No existe control para el riesgo",'01-Mapa de riesgo-UO'!W77)</f>
        <v>Presentación de parte del jefe inmediato ante los miembros del equipo de trabajo y las dependencias asociadas a su actividad laboral</v>
      </c>
      <c r="N76" s="278">
        <f>'01-Mapa de riesgo-UO'!AB77</f>
        <v>0</v>
      </c>
      <c r="O76" s="278" t="str">
        <f>'01-Mapa de riesgo-UO'!AG77</f>
        <v>Cargo planta / Docentes transitorios</v>
      </c>
      <c r="P76" s="280" t="str">
        <f>'01-Mapa de riesgo-UO'!AL77</f>
        <v>No definida</v>
      </c>
      <c r="Q76" s="280" t="str">
        <f>'01-Mapa de riesgo-UO'!AP77</f>
        <v>Preventivo</v>
      </c>
      <c r="R76" s="431" t="str">
        <f>'01-Mapa de riesgo-UO'!AR77</f>
        <v>ACEPTABLE</v>
      </c>
      <c r="S76" s="434" t="s">
        <v>2732</v>
      </c>
      <c r="T76" s="434"/>
      <c r="U76" s="283" t="str">
        <f>'01-Mapa de riesgo-UO'!AW77</f>
        <v>COMPARTIR</v>
      </c>
      <c r="V76" s="28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81" t="s">
        <v>271</v>
      </c>
      <c r="Y76" s="286" t="s">
        <v>2746</v>
      </c>
      <c r="Z76" s="281" t="s">
        <v>561</v>
      </c>
      <c r="AA76" s="281" t="s">
        <v>3001</v>
      </c>
      <c r="AB76" s="430" t="s">
        <v>2144</v>
      </c>
    </row>
    <row r="77" spans="1:28" ht="65.25" hidden="1" customHeight="1" x14ac:dyDescent="0.25">
      <c r="A77" s="324"/>
      <c r="B77" s="332"/>
      <c r="C77" s="402"/>
      <c r="D77" s="332"/>
      <c r="E77" s="332"/>
      <c r="F77" s="332"/>
      <c r="G77" s="52" t="str">
        <f>'01-Mapa de riesgo-UO'!I78</f>
        <v>No hay un procedimiento definido para inducción del personal administrativo y docente</v>
      </c>
      <c r="H77" s="332"/>
      <c r="I77" s="431"/>
      <c r="J77" s="332"/>
      <c r="K77" s="401"/>
      <c r="L77" s="399"/>
      <c r="M77" s="278" t="str">
        <f>IF('01-Mapa de riesgo-UO'!S78="No existen", "No existe control para el riesgo",'01-Mapa de riesgo-UO'!W78)</f>
        <v>Se solicita capacitación para el cargo</v>
      </c>
      <c r="N77" s="278">
        <f>'01-Mapa de riesgo-UO'!AB78</f>
        <v>0</v>
      </c>
      <c r="O77" s="278" t="str">
        <f>'01-Mapa de riesgo-UO'!AG78</f>
        <v>Cargo planta / Docentes transitorios</v>
      </c>
      <c r="P77" s="280" t="str">
        <f>'01-Mapa de riesgo-UO'!AL78</f>
        <v>No definida</v>
      </c>
      <c r="Q77" s="280" t="str">
        <f>'01-Mapa de riesgo-UO'!AP78</f>
        <v>Preventivo</v>
      </c>
      <c r="R77" s="431"/>
      <c r="S77" s="434" t="s">
        <v>2733</v>
      </c>
      <c r="T77" s="434"/>
      <c r="U77" s="283" t="str">
        <f>'01-Mapa de riesgo-UO'!AW78</f>
        <v>COMPARTIR</v>
      </c>
      <c r="V77" s="283" t="str">
        <f>'01-Mapa de riesgo-UO'!AX78</f>
        <v>Informar a Gestión del Talento Humano cuando ingrese un nuevo funcionario, para que nos puedan recomendar personas para capacitarlo</v>
      </c>
      <c r="W77" s="180" t="str">
        <f>IF(U77="COMPARTIR",'01-Mapa de riesgo-UO'!BA78, IF(U77=0, 0,$I$6))</f>
        <v>Gestión del Talento Humano</v>
      </c>
      <c r="X77" s="281" t="s">
        <v>271</v>
      </c>
      <c r="Y77" s="286" t="s">
        <v>2205</v>
      </c>
      <c r="Z77" s="281" t="s">
        <v>561</v>
      </c>
      <c r="AA77" s="281" t="s">
        <v>3001</v>
      </c>
      <c r="AB77" s="430"/>
    </row>
    <row r="78" spans="1:28" ht="65.25" hidden="1" customHeight="1" x14ac:dyDescent="0.25">
      <c r="A78" s="324"/>
      <c r="B78" s="332"/>
      <c r="C78" s="402"/>
      <c r="D78" s="332"/>
      <c r="E78" s="332"/>
      <c r="F78" s="332"/>
      <c r="G78" s="52">
        <f>'01-Mapa de riesgo-UO'!I79</f>
        <v>0</v>
      </c>
      <c r="H78" s="332"/>
      <c r="I78" s="431"/>
      <c r="J78" s="332"/>
      <c r="K78" s="401"/>
      <c r="L78" s="399"/>
      <c r="M78" s="278" t="str">
        <f>IF('01-Mapa de riesgo-UO'!S79="No existen", "No existe control para el riesgo",'01-Mapa de riesgo-UO'!W79)</f>
        <v>Entrega oficial del manual de funciones y firma de recibido</v>
      </c>
      <c r="N78" s="278">
        <f>'01-Mapa de riesgo-UO'!AB79</f>
        <v>0</v>
      </c>
      <c r="O78" s="278" t="str">
        <f>'01-Mapa de riesgo-UO'!AG79</f>
        <v>Decano y Directores de Programa</v>
      </c>
      <c r="P78" s="280" t="str">
        <f>'01-Mapa de riesgo-UO'!AL79</f>
        <v>No definida</v>
      </c>
      <c r="Q78" s="280" t="str">
        <f>'01-Mapa de riesgo-UO'!AP79</f>
        <v>Preventivo</v>
      </c>
      <c r="R78" s="431"/>
      <c r="S78" s="434" t="s">
        <v>2734</v>
      </c>
      <c r="T78" s="434"/>
      <c r="U78" s="283" t="str">
        <f>'01-Mapa de riesgo-UO'!AW79</f>
        <v>COMPARTIR</v>
      </c>
      <c r="V78" s="283" t="str">
        <f>'01-Mapa de riesgo-UO'!AX79</f>
        <v>Informar a Gestión del Talento Humano cuando ingrese un nuevo funcionario, para que nos puedan compartir el manual de funciones</v>
      </c>
      <c r="W78" s="180" t="str">
        <f>IF(U78="COMPARTIR",'01-Mapa de riesgo-UO'!BA79, IF(U78=0, 0,$I$6))</f>
        <v>Gestión del Talento Humano</v>
      </c>
      <c r="X78" s="281" t="s">
        <v>271</v>
      </c>
      <c r="Y78" s="286" t="s">
        <v>2206</v>
      </c>
      <c r="Z78" s="281" t="s">
        <v>561</v>
      </c>
      <c r="AA78" s="281" t="s">
        <v>3001</v>
      </c>
      <c r="AB78" s="430"/>
    </row>
    <row r="79" spans="1:28" ht="65.25" hidden="1" customHeight="1" x14ac:dyDescent="0.25">
      <c r="A79" s="324">
        <v>24</v>
      </c>
      <c r="B79" s="332" t="str">
        <f>'01-Mapa de riesgo-UO'!D80</f>
        <v>ADMINISTRACIÓN_INSTITUCIONAL</v>
      </c>
      <c r="C79" s="402" t="str">
        <f>+'01-Mapa de riesgo-UO'!F80</f>
        <v>NO</v>
      </c>
      <c r="D79" s="332" t="str">
        <f>'01-Mapa de riesgo-UO'!J80</f>
        <v>Tecnología</v>
      </c>
      <c r="E79" s="332" t="str">
        <f>'01-Mapa de riesgo-UO'!K80</f>
        <v>FALTA DE RED PARA EL FUNCIONAMIENTO ADECUADO DE LOS PROCESOS ADMINISTRATIVOS Y EDUCATIVOS DE LA FCAA</v>
      </c>
      <c r="F79" s="332"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32" t="str">
        <f>'01-Mapa de riesgo-UO'!M80</f>
        <v>Reprocesos , desplazamientos a lugares que si cuenten con Red</v>
      </c>
      <c r="I79" s="431" t="str">
        <f>'01-Mapa de riesgo-UO'!AT80</f>
        <v>MODERADO</v>
      </c>
      <c r="J79" s="332" t="str">
        <f>'01-Mapa de riesgo-UO'!AU80</f>
        <v># de veces en que se presentaron problemas caida o mal recepción de la red de la Universidad</v>
      </c>
      <c r="K79" s="435">
        <v>0.3</v>
      </c>
      <c r="L79" s="399" t="s">
        <v>2715</v>
      </c>
      <c r="M79" s="278" t="str">
        <f>IF('01-Mapa de riesgo-UO'!S80="No existen", "No existe control para el riesgo",'01-Mapa de riesgo-UO'!W80)</f>
        <v>Realizar solicitud para incrementar los puntos de Red de la Universidad, dado que cada día hay mas estudiantes accediendo a la red</v>
      </c>
      <c r="N79" s="278">
        <f>'01-Mapa de riesgo-UO'!AB80</f>
        <v>0</v>
      </c>
      <c r="O79" s="278" t="str">
        <f>'01-Mapa de riesgo-UO'!AG80</f>
        <v>Decano y Directores de Programa</v>
      </c>
      <c r="P79" s="280" t="str">
        <f>'01-Mapa de riesgo-UO'!AL80</f>
        <v>Trimestral</v>
      </c>
      <c r="Q79" s="280" t="str">
        <f>'01-Mapa de riesgo-UO'!AP80</f>
        <v>Preventivo</v>
      </c>
      <c r="R79" s="431" t="str">
        <f>'01-Mapa de riesgo-UO'!AR80</f>
        <v>ACEPTABLE</v>
      </c>
      <c r="S79" s="434" t="s">
        <v>2735</v>
      </c>
      <c r="T79" s="434"/>
      <c r="U79" s="283" t="str">
        <f>'01-Mapa de riesgo-UO'!AW80</f>
        <v>COMPARTIR</v>
      </c>
      <c r="V79" s="28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81" t="s">
        <v>271</v>
      </c>
      <c r="Y79" s="286" t="s">
        <v>2747</v>
      </c>
      <c r="Z79" s="281" t="s">
        <v>559</v>
      </c>
      <c r="AA79" s="281"/>
      <c r="AB79" s="430" t="s">
        <v>2143</v>
      </c>
    </row>
    <row r="80" spans="1:28" ht="65.25" hidden="1" customHeight="1" x14ac:dyDescent="0.25">
      <c r="A80" s="324"/>
      <c r="B80" s="332"/>
      <c r="C80" s="402"/>
      <c r="D80" s="332"/>
      <c r="E80" s="332"/>
      <c r="F80" s="332"/>
      <c r="G80" s="52">
        <f>'01-Mapa de riesgo-UO'!I81</f>
        <v>0</v>
      </c>
      <c r="H80" s="332"/>
      <c r="I80" s="431"/>
      <c r="J80" s="332"/>
      <c r="K80" s="401"/>
      <c r="L80" s="399"/>
      <c r="M80" s="278">
        <f>IF('01-Mapa de riesgo-UO'!S81="No existen", "No existe control para el riesgo",'01-Mapa de riesgo-UO'!W81)</f>
        <v>0</v>
      </c>
      <c r="N80" s="278">
        <f>'01-Mapa de riesgo-UO'!AB81</f>
        <v>0</v>
      </c>
      <c r="O80" s="278">
        <f>'01-Mapa de riesgo-UO'!AG81</f>
        <v>0</v>
      </c>
      <c r="P80" s="280">
        <f>'01-Mapa de riesgo-UO'!AL81</f>
        <v>0</v>
      </c>
      <c r="Q80" s="280">
        <f>'01-Mapa de riesgo-UO'!AP81</f>
        <v>0</v>
      </c>
      <c r="R80" s="431"/>
      <c r="S80" s="399"/>
      <c r="T80" s="399"/>
      <c r="U80" s="283">
        <f>'01-Mapa de riesgo-UO'!AW81</f>
        <v>0</v>
      </c>
      <c r="V80" s="283">
        <f>'01-Mapa de riesgo-UO'!AX81</f>
        <v>0</v>
      </c>
      <c r="W80" s="180">
        <f>IF(U80="COMPARTIR",'01-Mapa de riesgo-UO'!BA81, IF(U80=0, 0,$I$6))</f>
        <v>0</v>
      </c>
      <c r="X80" s="281"/>
      <c r="Y80" s="281"/>
      <c r="Z80" s="281"/>
      <c r="AA80" s="281"/>
      <c r="AB80" s="430"/>
    </row>
    <row r="81" spans="1:28" ht="65.25" hidden="1" customHeight="1" x14ac:dyDescent="0.25">
      <c r="A81" s="324"/>
      <c r="B81" s="332"/>
      <c r="C81" s="402"/>
      <c r="D81" s="332"/>
      <c r="E81" s="332"/>
      <c r="F81" s="332"/>
      <c r="G81" s="52">
        <f>'01-Mapa de riesgo-UO'!I82</f>
        <v>0</v>
      </c>
      <c r="H81" s="332"/>
      <c r="I81" s="431"/>
      <c r="J81" s="332"/>
      <c r="K81" s="401"/>
      <c r="L81" s="399"/>
      <c r="M81" s="278">
        <f>IF('01-Mapa de riesgo-UO'!S82="No existen", "No existe control para el riesgo",'01-Mapa de riesgo-UO'!W82)</f>
        <v>0</v>
      </c>
      <c r="N81" s="278">
        <f>'01-Mapa de riesgo-UO'!AB82</f>
        <v>0</v>
      </c>
      <c r="O81" s="278">
        <f>'01-Mapa de riesgo-UO'!AG82</f>
        <v>0</v>
      </c>
      <c r="P81" s="280">
        <f>'01-Mapa de riesgo-UO'!AL82</f>
        <v>0</v>
      </c>
      <c r="Q81" s="280">
        <f>'01-Mapa de riesgo-UO'!AP82</f>
        <v>0</v>
      </c>
      <c r="R81" s="431"/>
      <c r="S81" s="399"/>
      <c r="T81" s="399"/>
      <c r="U81" s="283">
        <f>'01-Mapa de riesgo-UO'!AW82</f>
        <v>0</v>
      </c>
      <c r="V81" s="283">
        <f>'01-Mapa de riesgo-UO'!AX82</f>
        <v>0</v>
      </c>
      <c r="W81" s="180">
        <f>IF(U81="COMPARTIR",'01-Mapa de riesgo-UO'!BA82, IF(U81=0, 0,$I$6))</f>
        <v>0</v>
      </c>
      <c r="X81" s="281"/>
      <c r="Y81" s="281"/>
      <c r="Z81" s="281"/>
      <c r="AA81" s="281"/>
      <c r="AB81" s="430"/>
    </row>
    <row r="82" spans="1:28" ht="65.25" hidden="1" customHeight="1" x14ac:dyDescent="0.25">
      <c r="A82" s="324">
        <v>25</v>
      </c>
      <c r="B82" s="332" t="str">
        <f>'01-Mapa de riesgo-UO'!D83</f>
        <v>DOCENCIA</v>
      </c>
      <c r="C82" s="402" t="str">
        <f>+'01-Mapa de riesgo-UO'!F83</f>
        <v>NO</v>
      </c>
      <c r="D82" s="332" t="str">
        <f>'01-Mapa de riesgo-UO'!J83</f>
        <v>Estratégico</v>
      </c>
      <c r="E82" s="332" t="str">
        <f>'01-Mapa de riesgo-UO'!K83</f>
        <v>Perdida del Registro Calificado de los programas académicos de la Facultad.</v>
      </c>
      <c r="F82" s="332"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32" t="str">
        <f>'01-Mapa de riesgo-UO'!M83</f>
        <v xml:space="preserve">1. El programa académico entra en un estado de inhabilidades. 
2. El programa no puede inscribir nuevos estudiantes. 
3. Disminución en los indicadores de Gestión Curricular de la Facultad. </v>
      </c>
      <c r="I82" s="431" t="str">
        <f>'01-Mapa de riesgo-UO'!AT83</f>
        <v>LEVE</v>
      </c>
      <c r="J82" s="332" t="str">
        <f>'01-Mapa de riesgo-UO'!AU83</f>
        <v>(# de programas académicos con renovación de registro calificado/total de programas académicos con registro calificado)*100</v>
      </c>
      <c r="K82" s="404">
        <v>1</v>
      </c>
      <c r="L82" s="399" t="s">
        <v>2748</v>
      </c>
      <c r="M82" s="278" t="str">
        <f>IF('01-Mapa de riesgo-UO'!S83="No existen", "No existe control para el riesgo",'01-Mapa de riesgo-UO'!W83)</f>
        <v xml:space="preserve">Revisar permanentemente las normativas nacionales sobre los Registros Calificados, que permitan la identificación de cualquier cambio realizado. </v>
      </c>
      <c r="N82" s="278">
        <f>'01-Mapa de riesgo-UO'!AB83</f>
        <v>0</v>
      </c>
      <c r="O82" s="278" t="str">
        <f>'01-Mapa de riesgo-UO'!AG83</f>
        <v xml:space="preserve">Contratista: Profesional de la Gestión Curricular FCE </v>
      </c>
      <c r="P82" s="280" t="str">
        <f>'01-Mapa de riesgo-UO'!AL83</f>
        <v>Bimestral</v>
      </c>
      <c r="Q82" s="280" t="str">
        <f>'01-Mapa de riesgo-UO'!AP83</f>
        <v>Preventivo</v>
      </c>
      <c r="R82" s="431" t="str">
        <f>'01-Mapa de riesgo-UO'!AR83</f>
        <v>FUERTE</v>
      </c>
      <c r="S82" s="399" t="s">
        <v>2751</v>
      </c>
      <c r="T82" s="399"/>
      <c r="U82" s="283" t="str">
        <f>'01-Mapa de riesgo-UO'!AW83</f>
        <v>ASUMIR</v>
      </c>
      <c r="V82" s="283">
        <f>'01-Mapa de riesgo-UO'!AX83</f>
        <v>0</v>
      </c>
      <c r="W82" s="180">
        <f>IF(U82="COMPARTIR",'01-Mapa de riesgo-UO'!BA83, IF(U82=0, 0,$I$6))</f>
        <v>0</v>
      </c>
      <c r="X82" s="281"/>
      <c r="Y82" s="281"/>
      <c r="Z82" s="281"/>
      <c r="AA82" s="281"/>
      <c r="AB82" s="430" t="s">
        <v>2143</v>
      </c>
    </row>
    <row r="83" spans="1:28" ht="65.25" hidden="1" customHeight="1" x14ac:dyDescent="0.25">
      <c r="A83" s="324"/>
      <c r="B83" s="332"/>
      <c r="C83" s="402"/>
      <c r="D83" s="332"/>
      <c r="E83" s="332"/>
      <c r="F83" s="332"/>
      <c r="G83" s="52" t="str">
        <f>'01-Mapa de riesgo-UO'!I84</f>
        <v xml:space="preserve">Demora en el proceso del informe de Registro Calificado y la solicitud ante el MEN por parte de los programas académicos. </v>
      </c>
      <c r="H83" s="332"/>
      <c r="I83" s="431"/>
      <c r="J83" s="332"/>
      <c r="K83" s="401"/>
      <c r="L83" s="399"/>
      <c r="M83" s="278"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78">
        <f>'01-Mapa de riesgo-UO'!AB84</f>
        <v>0</v>
      </c>
      <c r="O83" s="278" t="str">
        <f>'01-Mapa de riesgo-UO'!AG84</f>
        <v xml:space="preserve">Contratista: Profesional de la Gestión Curricular FCE </v>
      </c>
      <c r="P83" s="280" t="str">
        <f>'01-Mapa de riesgo-UO'!AL84</f>
        <v>Mensual</v>
      </c>
      <c r="Q83" s="280" t="str">
        <f>'01-Mapa de riesgo-UO'!AP84</f>
        <v>Preventivo</v>
      </c>
      <c r="R83" s="431"/>
      <c r="S83" s="399" t="s">
        <v>2752</v>
      </c>
      <c r="T83" s="399"/>
      <c r="U83" s="283" t="str">
        <f>'01-Mapa de riesgo-UO'!AW84</f>
        <v>ASUMIR</v>
      </c>
      <c r="V83" s="283">
        <f>'01-Mapa de riesgo-UO'!AX84</f>
        <v>0</v>
      </c>
      <c r="W83" s="180">
        <f>IF(U83="COMPARTIR",'01-Mapa de riesgo-UO'!BA84, IF(U83=0, 0,$I$6))</f>
        <v>0</v>
      </c>
      <c r="X83" s="281"/>
      <c r="Y83" s="281"/>
      <c r="Z83" s="281"/>
      <c r="AA83" s="281"/>
      <c r="AB83" s="430"/>
    </row>
    <row r="84" spans="1:28" ht="65.25" hidden="1" customHeight="1" x14ac:dyDescent="0.25">
      <c r="A84" s="324"/>
      <c r="B84" s="332"/>
      <c r="C84" s="402"/>
      <c r="D84" s="332"/>
      <c r="E84" s="332"/>
      <c r="F84" s="332"/>
      <c r="G84" s="52">
        <f>'01-Mapa de riesgo-UO'!I85</f>
        <v>0</v>
      </c>
      <c r="H84" s="332"/>
      <c r="I84" s="431"/>
      <c r="J84" s="332"/>
      <c r="K84" s="401"/>
      <c r="L84" s="399"/>
      <c r="M84" s="278">
        <f>IF('01-Mapa de riesgo-UO'!S85="No existen", "No existe control para el riesgo",'01-Mapa de riesgo-UO'!W85)</f>
        <v>0</v>
      </c>
      <c r="N84" s="278">
        <f>'01-Mapa de riesgo-UO'!AB85</f>
        <v>0</v>
      </c>
      <c r="O84" s="278">
        <f>'01-Mapa de riesgo-UO'!AG85</f>
        <v>0</v>
      </c>
      <c r="P84" s="280">
        <f>'01-Mapa de riesgo-UO'!AL85</f>
        <v>0</v>
      </c>
      <c r="Q84" s="280">
        <f>'01-Mapa de riesgo-UO'!AP85</f>
        <v>0</v>
      </c>
      <c r="R84" s="431"/>
      <c r="S84" s="399"/>
      <c r="T84" s="399"/>
      <c r="U84" s="283" t="str">
        <f>'01-Mapa de riesgo-UO'!AW85</f>
        <v>ASUMIR</v>
      </c>
      <c r="V84" s="283">
        <f>'01-Mapa de riesgo-UO'!AX85</f>
        <v>0</v>
      </c>
      <c r="W84" s="180">
        <f>IF(U84="COMPARTIR",'01-Mapa de riesgo-UO'!BA85, IF(U84=0, 0,$I$6))</f>
        <v>0</v>
      </c>
      <c r="X84" s="281"/>
      <c r="Y84" s="281"/>
      <c r="Z84" s="281"/>
      <c r="AA84" s="281"/>
      <c r="AB84" s="430"/>
    </row>
    <row r="85" spans="1:28" ht="65.25" hidden="1" customHeight="1" x14ac:dyDescent="0.25">
      <c r="A85" s="324">
        <v>26</v>
      </c>
      <c r="B85" s="332" t="str">
        <f>'01-Mapa de riesgo-UO'!D86</f>
        <v>DOCENCIA</v>
      </c>
      <c r="C85" s="402" t="str">
        <f>+'01-Mapa de riesgo-UO'!F86</f>
        <v>NO</v>
      </c>
      <c r="D85" s="332" t="str">
        <f>'01-Mapa de riesgo-UO'!J86</f>
        <v>Estratégico</v>
      </c>
      <c r="E85" s="332" t="str">
        <f>'01-Mapa de riesgo-UO'!K86</f>
        <v>Perdida de la Acreditación en Alta Calidad de los programas académicos de la Facultad</v>
      </c>
      <c r="F85" s="332"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32"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431" t="str">
        <f>'01-Mapa de riesgo-UO'!AT86</f>
        <v>LEVE</v>
      </c>
      <c r="J85" s="332" t="str">
        <f>'01-Mapa de riesgo-UO'!AU86</f>
        <v>(# de programas académicos con renovación de acreditación de alta calidad/total de programas académicos acreditados)*100</v>
      </c>
      <c r="K85" s="404">
        <v>1</v>
      </c>
      <c r="L85" s="399" t="s">
        <v>2749</v>
      </c>
      <c r="M85" s="278" t="str">
        <f>IF('01-Mapa de riesgo-UO'!S86="No existen", "No existe control para el riesgo",'01-Mapa de riesgo-UO'!W86)</f>
        <v xml:space="preserve">Revisar permanentemente las normativas nacionales sobre la Acreditación de Alta Calidad, que permitan la identificación de cualquier cambio realizado. </v>
      </c>
      <c r="N85" s="278">
        <f>'01-Mapa de riesgo-UO'!AB86</f>
        <v>0</v>
      </c>
      <c r="O85" s="278" t="str">
        <f>'01-Mapa de riesgo-UO'!AG86</f>
        <v xml:space="preserve">Contratista: Profesional de la Gestión Curricular FCE </v>
      </c>
      <c r="P85" s="280" t="str">
        <f>'01-Mapa de riesgo-UO'!AL86</f>
        <v>Bimestral</v>
      </c>
      <c r="Q85" s="280" t="str">
        <f>'01-Mapa de riesgo-UO'!AP86</f>
        <v>Preventivo</v>
      </c>
      <c r="R85" s="431" t="str">
        <f>'01-Mapa de riesgo-UO'!AR86</f>
        <v>FUERTE</v>
      </c>
      <c r="S85" s="399" t="s">
        <v>2213</v>
      </c>
      <c r="T85" s="399"/>
      <c r="U85" s="283" t="str">
        <f>'01-Mapa de riesgo-UO'!AW86</f>
        <v>ASUMIR</v>
      </c>
      <c r="V85" s="283">
        <f>'01-Mapa de riesgo-UO'!AX86</f>
        <v>0</v>
      </c>
      <c r="W85" s="180">
        <f>IF(U85="COMPARTIR",'01-Mapa de riesgo-UO'!BA86, IF(U85=0, 0,$I$6))</f>
        <v>0</v>
      </c>
      <c r="X85" s="281"/>
      <c r="Y85" s="281"/>
      <c r="Z85" s="281"/>
      <c r="AA85" s="281"/>
      <c r="AB85" s="430" t="s">
        <v>2143</v>
      </c>
    </row>
    <row r="86" spans="1:28" ht="65.25" hidden="1" customHeight="1" x14ac:dyDescent="0.25">
      <c r="A86" s="324"/>
      <c r="B86" s="332"/>
      <c r="C86" s="402"/>
      <c r="D86" s="332"/>
      <c r="E86" s="332"/>
      <c r="F86" s="332"/>
      <c r="G86" s="52" t="str">
        <f>'01-Mapa de riesgo-UO'!I87</f>
        <v xml:space="preserve">Demora en el proceso del informe de autoevaluación con fines de acreditación o reacreditación de Alta Calidad  por parte de los programas académicos. </v>
      </c>
      <c r="H86" s="332"/>
      <c r="I86" s="431"/>
      <c r="J86" s="332"/>
      <c r="K86" s="401"/>
      <c r="L86" s="399"/>
      <c r="M86" s="278"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78">
        <f>'01-Mapa de riesgo-UO'!AB87</f>
        <v>0</v>
      </c>
      <c r="O86" s="278" t="str">
        <f>'01-Mapa de riesgo-UO'!AG87</f>
        <v xml:space="preserve">Contratista: Profesional de la Gestión Curricular FCE </v>
      </c>
      <c r="P86" s="280" t="str">
        <f>'01-Mapa de riesgo-UO'!AL87</f>
        <v>Mensual</v>
      </c>
      <c r="Q86" s="280" t="str">
        <f>'01-Mapa de riesgo-UO'!AP87</f>
        <v>Preventivo</v>
      </c>
      <c r="R86" s="431"/>
      <c r="S86" s="399" t="s">
        <v>2753</v>
      </c>
      <c r="T86" s="399"/>
      <c r="U86" s="283" t="str">
        <f>'01-Mapa de riesgo-UO'!AW87</f>
        <v>ASUMIR</v>
      </c>
      <c r="V86" s="283">
        <f>'01-Mapa de riesgo-UO'!AX87</f>
        <v>0</v>
      </c>
      <c r="W86" s="180">
        <f>IF(U86="COMPARTIR",'01-Mapa de riesgo-UO'!BA87, IF(U86=0, 0,$I$6))</f>
        <v>0</v>
      </c>
      <c r="X86" s="281"/>
      <c r="Y86" s="281"/>
      <c r="Z86" s="281"/>
      <c r="AA86" s="281"/>
      <c r="AB86" s="430"/>
    </row>
    <row r="87" spans="1:28" ht="65.25" hidden="1" customHeight="1" x14ac:dyDescent="0.25">
      <c r="A87" s="324"/>
      <c r="B87" s="332"/>
      <c r="C87" s="402"/>
      <c r="D87" s="332"/>
      <c r="E87" s="332"/>
      <c r="F87" s="332"/>
      <c r="G87" s="52">
        <f>'01-Mapa de riesgo-UO'!I88</f>
        <v>0</v>
      </c>
      <c r="H87" s="332"/>
      <c r="I87" s="431"/>
      <c r="J87" s="332"/>
      <c r="K87" s="401"/>
      <c r="L87" s="399"/>
      <c r="M87" s="278">
        <f>IF('01-Mapa de riesgo-UO'!S88="No existen", "No existe control para el riesgo",'01-Mapa de riesgo-UO'!W88)</f>
        <v>0</v>
      </c>
      <c r="N87" s="278">
        <f>'01-Mapa de riesgo-UO'!AB88</f>
        <v>0</v>
      </c>
      <c r="O87" s="278">
        <f>'01-Mapa de riesgo-UO'!AG88</f>
        <v>0</v>
      </c>
      <c r="P87" s="280">
        <f>'01-Mapa de riesgo-UO'!AL88</f>
        <v>0</v>
      </c>
      <c r="Q87" s="280">
        <f>'01-Mapa de riesgo-UO'!AP88</f>
        <v>0</v>
      </c>
      <c r="R87" s="431"/>
      <c r="S87" s="399"/>
      <c r="T87" s="399"/>
      <c r="U87" s="283" t="str">
        <f>'01-Mapa de riesgo-UO'!AW88</f>
        <v>ASUMIR</v>
      </c>
      <c r="V87" s="283">
        <f>'01-Mapa de riesgo-UO'!AX88</f>
        <v>0</v>
      </c>
      <c r="W87" s="180">
        <f>IF(U87="COMPARTIR",'01-Mapa de riesgo-UO'!BA88, IF(U87=0, 0,$I$6))</f>
        <v>0</v>
      </c>
      <c r="X87" s="281"/>
      <c r="Y87" s="281"/>
      <c r="Z87" s="281"/>
      <c r="AA87" s="281"/>
      <c r="AB87" s="430"/>
    </row>
    <row r="88" spans="1:28" ht="65.25" hidden="1" customHeight="1" x14ac:dyDescent="0.25">
      <c r="A88" s="324">
        <v>27</v>
      </c>
      <c r="B88" s="332" t="str">
        <f>'01-Mapa de riesgo-UO'!D89</f>
        <v>INVESTIGACIÓN_E_INNOVACIÓN</v>
      </c>
      <c r="C88" s="402" t="str">
        <f>+'01-Mapa de riesgo-UO'!F89</f>
        <v>NO</v>
      </c>
      <c r="D88" s="332" t="str">
        <f>'01-Mapa de riesgo-UO'!J89</f>
        <v>Imagen</v>
      </c>
      <c r="E88" s="332" t="str">
        <f>'01-Mapa de riesgo-UO'!K89</f>
        <v>Disminución del número de Grupos de Investigación reconocidos en el Modelo de medición de MinCiencias.</v>
      </c>
      <c r="F88" s="332"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32"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431" t="str">
        <f>'01-Mapa de riesgo-UO'!AT89</f>
        <v>LEVE</v>
      </c>
      <c r="J88" s="332" t="str">
        <f>'01-Mapa de riesgo-UO'!AU89</f>
        <v>(# de Grupos de Investigaciónde la Facultad reconocidos en MinCiencias/ total de Grupos Investigación de la Facultad)*100</v>
      </c>
      <c r="K88" s="424">
        <v>0.75</v>
      </c>
      <c r="L88" s="399" t="s">
        <v>2750</v>
      </c>
      <c r="M88" s="278"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78">
        <f>'01-Mapa de riesgo-UO'!AB89</f>
        <v>0</v>
      </c>
      <c r="O88" s="278" t="str">
        <f>'01-Mapa de riesgo-UO'!AG89</f>
        <v>Contratista: Profesional de la Creación, Gestión y Transferencia del Conocimiento FCE</v>
      </c>
      <c r="P88" s="280" t="str">
        <f>'01-Mapa de riesgo-UO'!AL89</f>
        <v>Trimestral</v>
      </c>
      <c r="Q88" s="280" t="str">
        <f>'01-Mapa de riesgo-UO'!AP89</f>
        <v>Preventivo</v>
      </c>
      <c r="R88" s="431" t="str">
        <f>'01-Mapa de riesgo-UO'!AR89</f>
        <v>FUERTE</v>
      </c>
      <c r="S88" s="399" t="s">
        <v>2754</v>
      </c>
      <c r="T88" s="399"/>
      <c r="U88" s="283" t="str">
        <f>'01-Mapa de riesgo-UO'!AW89</f>
        <v>ASUMIR</v>
      </c>
      <c r="V88" s="283">
        <f>'01-Mapa de riesgo-UO'!AX89</f>
        <v>0</v>
      </c>
      <c r="W88" s="180">
        <f>IF(U88="COMPARTIR",'01-Mapa de riesgo-UO'!BA89, IF(U88=0, 0,$I$6))</f>
        <v>0</v>
      </c>
      <c r="X88" s="281"/>
      <c r="Y88" s="281"/>
      <c r="Z88" s="281"/>
      <c r="AA88" s="281"/>
      <c r="AB88" s="430" t="s">
        <v>2143</v>
      </c>
    </row>
    <row r="89" spans="1:28" ht="65.25" hidden="1" customHeight="1" x14ac:dyDescent="0.25">
      <c r="A89" s="324"/>
      <c r="B89" s="332"/>
      <c r="C89" s="402"/>
      <c r="D89" s="332"/>
      <c r="E89" s="332"/>
      <c r="F89" s="332"/>
      <c r="G89" s="52" t="str">
        <f>'01-Mapa de riesgo-UO'!I90</f>
        <v>Falencias en  la actualización de los  GrupLAC de la Plataforma ScienTI - Colombia, por parte de los Grupos de Investigación de la Facultad.</v>
      </c>
      <c r="H89" s="332"/>
      <c r="I89" s="431"/>
      <c r="J89" s="332"/>
      <c r="K89" s="401"/>
      <c r="L89" s="399"/>
      <c r="M89" s="278"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78">
        <f>'01-Mapa de riesgo-UO'!AB90</f>
        <v>0</v>
      </c>
      <c r="O89" s="278" t="str">
        <f>'01-Mapa de riesgo-UO'!AG90</f>
        <v>Contratista: Profesional de la Creación, Gestión y Transferencia del Conocimiento FCE</v>
      </c>
      <c r="P89" s="280" t="str">
        <f>'01-Mapa de riesgo-UO'!AL90</f>
        <v>Bimestral</v>
      </c>
      <c r="Q89" s="280" t="str">
        <f>'01-Mapa de riesgo-UO'!AP90</f>
        <v>Preventivo</v>
      </c>
      <c r="R89" s="431"/>
      <c r="S89" s="399" t="s">
        <v>2755</v>
      </c>
      <c r="T89" s="399"/>
      <c r="U89" s="283" t="str">
        <f>'01-Mapa de riesgo-UO'!AW90</f>
        <v>ASUMIR</v>
      </c>
      <c r="V89" s="283">
        <f>'01-Mapa de riesgo-UO'!AX90</f>
        <v>0</v>
      </c>
      <c r="W89" s="180">
        <f>IF(U89="COMPARTIR",'01-Mapa de riesgo-UO'!BA90, IF(U89=0, 0,$I$6))</f>
        <v>0</v>
      </c>
      <c r="X89" s="281"/>
      <c r="Y89" s="281"/>
      <c r="Z89" s="281"/>
      <c r="AA89" s="281"/>
      <c r="AB89" s="430"/>
    </row>
    <row r="90" spans="1:28" ht="65.25" hidden="1" customHeight="1" x14ac:dyDescent="0.25">
      <c r="A90" s="324"/>
      <c r="B90" s="332"/>
      <c r="C90" s="402"/>
      <c r="D90" s="332"/>
      <c r="E90" s="332"/>
      <c r="F90" s="332"/>
      <c r="G90" s="52">
        <f>'01-Mapa de riesgo-UO'!I91</f>
        <v>0</v>
      </c>
      <c r="H90" s="332"/>
      <c r="I90" s="431"/>
      <c r="J90" s="332"/>
      <c r="K90" s="401"/>
      <c r="L90" s="399"/>
      <c r="M90" s="278">
        <f>IF('01-Mapa de riesgo-UO'!S91="No existen", "No existe control para el riesgo",'01-Mapa de riesgo-UO'!W91)</f>
        <v>0</v>
      </c>
      <c r="N90" s="278">
        <f>'01-Mapa de riesgo-UO'!AB91</f>
        <v>0</v>
      </c>
      <c r="O90" s="278">
        <f>'01-Mapa de riesgo-UO'!AG91</f>
        <v>0</v>
      </c>
      <c r="P90" s="280">
        <f>'01-Mapa de riesgo-UO'!AL91</f>
        <v>0</v>
      </c>
      <c r="Q90" s="280">
        <f>'01-Mapa de riesgo-UO'!AP91</f>
        <v>0</v>
      </c>
      <c r="R90" s="431"/>
      <c r="S90" s="399"/>
      <c r="T90" s="399"/>
      <c r="U90" s="283" t="str">
        <f>'01-Mapa de riesgo-UO'!AW91</f>
        <v>ASUMIR</v>
      </c>
      <c r="V90" s="283">
        <f>'01-Mapa de riesgo-UO'!AX91</f>
        <v>0</v>
      </c>
      <c r="W90" s="180">
        <f>IF(U90="COMPARTIR",'01-Mapa de riesgo-UO'!BA91, IF(U90=0, 0,$I$6))</f>
        <v>0</v>
      </c>
      <c r="X90" s="281"/>
      <c r="Y90" s="281"/>
      <c r="Z90" s="281"/>
      <c r="AA90" s="281"/>
      <c r="AB90" s="430"/>
    </row>
    <row r="91" spans="1:28" ht="65.25" hidden="1" customHeight="1" x14ac:dyDescent="0.25">
      <c r="A91" s="324">
        <v>28</v>
      </c>
      <c r="B91" s="332" t="str">
        <f>'01-Mapa de riesgo-UO'!D92</f>
        <v>DOCENCIA</v>
      </c>
      <c r="C91" s="402" t="str">
        <f>+'01-Mapa de riesgo-UO'!F92</f>
        <v>NO</v>
      </c>
      <c r="D91" s="332" t="str">
        <f>'01-Mapa de riesgo-UO'!J92</f>
        <v>Estratégico</v>
      </c>
      <c r="E91" s="332" t="str">
        <f>'01-Mapa de riesgo-UO'!K92</f>
        <v>Negación de la resolución del ministerio de educación del registro calificado de un programa académico</v>
      </c>
      <c r="F91" s="332" t="str">
        <f>'01-Mapa de riesgo-UO'!L92</f>
        <v>Pérdida o no asignación del registro calificado de prorama de pregrado o posgrado.</v>
      </c>
      <c r="G91" s="52" t="str">
        <f>'01-Mapa de riesgo-UO'!I92</f>
        <v>Falta de claridad de las caracteristicas de calidad en el  documento maestro</v>
      </c>
      <c r="H91" s="332" t="str">
        <f>'01-Mapa de riesgo-UO'!M92</f>
        <v xml:space="preserve">No tener apertura de nuevos programas.
No abrir nuevas cohortes  de los programas académicos
Impacto negativo en la imagen de la facultad y la  Institución.   
      La perdida de la continuidad de los convenios 
</v>
      </c>
      <c r="I91" s="431" t="str">
        <f>'01-Mapa de riesgo-UO'!AT92</f>
        <v>MODERADO</v>
      </c>
      <c r="J91" s="332" t="str">
        <f>'01-Mapa de riesgo-UO'!AU92</f>
        <v>No. De Resoluciones de Renovación de registros Calificados otorgadas/No. De Solicitudes de Renovación de  Registros Calificados de Programas solicitadas con proceso finalizado</v>
      </c>
      <c r="K91" s="439">
        <f>1/2</f>
        <v>0.5</v>
      </c>
      <c r="L91" s="434" t="s">
        <v>2756</v>
      </c>
      <c r="M91" s="278" t="str">
        <f>IF('01-Mapa de riesgo-UO'!S92="No existen", "No existe control para el riesgo",'01-Mapa de riesgo-UO'!W92)</f>
        <v xml:space="preserve">Vicerrectoría Académica y la facultad realizan control y seguimiento a las fechas de vencimiento de los registros calificados.
</v>
      </c>
      <c r="N91" s="278">
        <f>'01-Mapa de riesgo-UO'!AB92</f>
        <v>0</v>
      </c>
      <c r="O91" s="278" t="str">
        <f>'01-Mapa de riesgo-UO'!AG92</f>
        <v>Profesional Vicerrectoria Academica
Director de programa académico
Profesional de decanatura</v>
      </c>
      <c r="P91" s="280" t="str">
        <f>'01-Mapa de riesgo-UO'!AL92</f>
        <v>Semestral</v>
      </c>
      <c r="Q91" s="280" t="str">
        <f>'01-Mapa de riesgo-UO'!AP92</f>
        <v>Preventivo</v>
      </c>
      <c r="R91" s="431" t="str">
        <f>'01-Mapa de riesgo-UO'!AR92</f>
        <v>FUERTE</v>
      </c>
      <c r="S91" s="434" t="s">
        <v>2222</v>
      </c>
      <c r="T91" s="434"/>
      <c r="U91" s="283" t="str">
        <f>'01-Mapa de riesgo-UO'!AW92</f>
        <v>COMPARTIR</v>
      </c>
      <c r="V91" s="283" t="str">
        <f>'01-Mapa de riesgo-UO'!AX92</f>
        <v xml:space="preserve">Realizar  2  autoevaluaciones en la vigencia del registro. </v>
      </c>
      <c r="W91" s="180" t="str">
        <f>IF(U91="COMPARTIR",'01-Mapa de riesgo-UO'!BA92, IF(U91=0, 0,$I$6))</f>
        <v>Vicerrectoria Academica</v>
      </c>
      <c r="X91" s="281" t="s">
        <v>558</v>
      </c>
      <c r="Y91" s="286" t="s">
        <v>2234</v>
      </c>
      <c r="Z91" s="281" t="s">
        <v>561</v>
      </c>
      <c r="AA91" s="281" t="s">
        <v>2246</v>
      </c>
      <c r="AB91" s="430" t="s">
        <v>2143</v>
      </c>
    </row>
    <row r="92" spans="1:28" ht="65.25" hidden="1" customHeight="1" x14ac:dyDescent="0.25">
      <c r="A92" s="324"/>
      <c r="B92" s="332"/>
      <c r="C92" s="402"/>
      <c r="D92" s="332"/>
      <c r="E92" s="332"/>
      <c r="F92" s="332"/>
      <c r="G92" s="52" t="str">
        <f>'01-Mapa de riesgo-UO'!I93</f>
        <v>Documentación insuficiente para dar soporte a las caracteristicas de calidad</v>
      </c>
      <c r="H92" s="332"/>
      <c r="I92" s="431"/>
      <c r="J92" s="332"/>
      <c r="K92" s="401"/>
      <c r="L92" s="399"/>
      <c r="M92" s="278" t="str">
        <f>IF('01-Mapa de riesgo-UO'!S93="No existen", "No existe control para el riesgo",'01-Mapa de riesgo-UO'!W93)</f>
        <v>Acompañamiento en la estructura de la documentación por el Equipo de renovación curricular de la Facultad Ciencias de la Salud</v>
      </c>
      <c r="N92" s="278">
        <f>'01-Mapa de riesgo-UO'!AB93</f>
        <v>0</v>
      </c>
      <c r="O92" s="278" t="str">
        <f>'01-Mapa de riesgo-UO'!AG93</f>
        <v>Decano
Profesional decanatura
Asesores curriculares</v>
      </c>
      <c r="P92" s="280" t="str">
        <f>'01-Mapa de riesgo-UO'!AL93</f>
        <v>Quincenal</v>
      </c>
      <c r="Q92" s="280" t="str">
        <f>'01-Mapa de riesgo-UO'!AP93</f>
        <v>Preventivo</v>
      </c>
      <c r="R92" s="431"/>
      <c r="S92" s="434" t="s">
        <v>2223</v>
      </c>
      <c r="T92" s="434"/>
      <c r="U92" s="283" t="str">
        <f>'01-Mapa de riesgo-UO'!AW93</f>
        <v>REDUCIR</v>
      </c>
      <c r="V92" s="283" t="str">
        <f>'01-Mapa de riesgo-UO'!AX93</f>
        <v>Capacitar grupos de base dentro de la facultad que conozcan los cambios normativos a tiempo.</v>
      </c>
      <c r="W92" s="180">
        <f>IF(U92="COMPARTIR",'01-Mapa de riesgo-UO'!BA93, IF(U92=0, 0,$I$6))</f>
        <v>0</v>
      </c>
      <c r="X92" s="281" t="s">
        <v>558</v>
      </c>
      <c r="Y92" s="286" t="s">
        <v>2235</v>
      </c>
      <c r="Z92" s="281" t="s">
        <v>561</v>
      </c>
      <c r="AA92" s="281" t="s">
        <v>2247</v>
      </c>
      <c r="AB92" s="430"/>
    </row>
    <row r="93" spans="1:28" ht="65.25" hidden="1" customHeight="1" x14ac:dyDescent="0.25">
      <c r="A93" s="324"/>
      <c r="B93" s="332"/>
      <c r="C93" s="402"/>
      <c r="D93" s="332"/>
      <c r="E93" s="332"/>
      <c r="F93" s="332"/>
      <c r="G93" s="52" t="str">
        <f>'01-Mapa de riesgo-UO'!I94</f>
        <v>Falta de soporte en la pertinencia del perfil para la continuidad o apertura de un nuevo programa.</v>
      </c>
      <c r="H93" s="332"/>
      <c r="I93" s="431"/>
      <c r="J93" s="332"/>
      <c r="K93" s="401"/>
      <c r="L93" s="399"/>
      <c r="M93" s="278">
        <f>IF('01-Mapa de riesgo-UO'!S94="No existen", "No existe control para el riesgo",'01-Mapa de riesgo-UO'!W94)</f>
        <v>0</v>
      </c>
      <c r="N93" s="278">
        <f>'01-Mapa de riesgo-UO'!AB94</f>
        <v>0</v>
      </c>
      <c r="O93" s="278">
        <f>'01-Mapa de riesgo-UO'!AG94</f>
        <v>0</v>
      </c>
      <c r="P93" s="280">
        <f>'01-Mapa de riesgo-UO'!AL94</f>
        <v>0</v>
      </c>
      <c r="Q93" s="280">
        <f>'01-Mapa de riesgo-UO'!AP94</f>
        <v>0</v>
      </c>
      <c r="R93" s="431"/>
      <c r="S93" s="434"/>
      <c r="T93" s="434"/>
      <c r="U93" s="283">
        <f>'01-Mapa de riesgo-UO'!AW94</f>
        <v>0</v>
      </c>
      <c r="V93" s="283">
        <f>'01-Mapa de riesgo-UO'!AX94</f>
        <v>0</v>
      </c>
      <c r="W93" s="180">
        <f>IF(U93="COMPARTIR",'01-Mapa de riesgo-UO'!BA94, IF(U93=0, 0,$I$6))</f>
        <v>0</v>
      </c>
      <c r="X93" s="281"/>
      <c r="Y93" s="281"/>
      <c r="Z93" s="281"/>
      <c r="AA93" s="281"/>
      <c r="AB93" s="430"/>
    </row>
    <row r="94" spans="1:28" ht="65.25" hidden="1" customHeight="1" x14ac:dyDescent="0.25">
      <c r="A94" s="324">
        <v>29</v>
      </c>
      <c r="B94" s="332" t="str">
        <f>'01-Mapa de riesgo-UO'!D95</f>
        <v>DOCENCIA</v>
      </c>
      <c r="C94" s="402" t="str">
        <f>+'01-Mapa de riesgo-UO'!F95</f>
        <v>NO</v>
      </c>
      <c r="D94" s="332" t="str">
        <f>'01-Mapa de riesgo-UO'!J95</f>
        <v>Estratégico</v>
      </c>
      <c r="E94" s="332" t="str">
        <f>'01-Mapa de riesgo-UO'!K95</f>
        <v>Incremento de la deserción estudiantil</v>
      </c>
      <c r="F94" s="332"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32" t="str">
        <f>'01-Mapa de riesgo-UO'!M95</f>
        <v>Disminución de la oferta de programas.
Decrecimiento de los recursos de la Universidad    
Disminución de la eficiencia en el uso de los recursos</v>
      </c>
      <c r="I94" s="431" t="str">
        <f>'01-Mapa de riesgo-UO'!AT95</f>
        <v>MODERADO</v>
      </c>
      <c r="J94" s="332" t="str">
        <f>'01-Mapa de riesgo-UO'!AU95</f>
        <v>No. De Estudiantes Matriculados Siguiente Semestre-nuevos matriculados/No. De Estudiantes Matriculados al inicio del semestre anterior por programa académico</v>
      </c>
      <c r="K94" s="439">
        <f>270/281</f>
        <v>0.96085409252669041</v>
      </c>
      <c r="L94" s="399" t="s">
        <v>2218</v>
      </c>
      <c r="M94" s="278" t="str">
        <f>IF('01-Mapa de riesgo-UO'!S95="No existen", "No existe control para el riesgo",'01-Mapa de riesgo-UO'!W95)</f>
        <v>Seguimiento del Programa PAI de la Vicerrectoría de Responsabilidad Social y Bienestar Universitario y la decanatura</v>
      </c>
      <c r="N94" s="278">
        <f>'01-Mapa de riesgo-UO'!AB95</f>
        <v>0</v>
      </c>
      <c r="O94" s="278" t="str">
        <f>'01-Mapa de riesgo-UO'!AG95</f>
        <v>Profesional PAI
Decanatura</v>
      </c>
      <c r="P94" s="280" t="str">
        <f>'01-Mapa de riesgo-UO'!AL95</f>
        <v>Semestral</v>
      </c>
      <c r="Q94" s="280" t="str">
        <f>'01-Mapa de riesgo-UO'!AP95</f>
        <v>Detectivo</v>
      </c>
      <c r="R94" s="431" t="str">
        <f>'01-Mapa de riesgo-UO'!AR95</f>
        <v>ACEPTABLE</v>
      </c>
      <c r="S94" s="434" t="s">
        <v>2224</v>
      </c>
      <c r="T94" s="434"/>
      <c r="U94" s="283" t="str">
        <f>'01-Mapa de riesgo-UO'!AW95</f>
        <v>TRANSFERIR</v>
      </c>
      <c r="V94" s="283" t="str">
        <f>'01-Mapa de riesgo-UO'!AX95</f>
        <v>Evaluar resultados de las actividades realizadas para evitar la deserción</v>
      </c>
      <c r="W94" s="180">
        <f>IF(U94="COMPARTIR",'01-Mapa de riesgo-UO'!BA95, IF(U94=0, 0,$I$6))</f>
        <v>0</v>
      </c>
      <c r="X94" s="281" t="s">
        <v>271</v>
      </c>
      <c r="Y94" s="286" t="s">
        <v>2236</v>
      </c>
      <c r="Z94" s="281" t="s">
        <v>559</v>
      </c>
      <c r="AA94" s="281"/>
      <c r="AB94" s="430" t="s">
        <v>2143</v>
      </c>
    </row>
    <row r="95" spans="1:28" ht="65.25" hidden="1" customHeight="1" x14ac:dyDescent="0.25">
      <c r="A95" s="324"/>
      <c r="B95" s="332"/>
      <c r="C95" s="402"/>
      <c r="D95" s="332"/>
      <c r="E95" s="332"/>
      <c r="F95" s="332"/>
      <c r="G95" s="52" t="str">
        <f>'01-Mapa de riesgo-UO'!I96</f>
        <v>Baja coherencia entre la elección  del programa y las expectativas profesionales</v>
      </c>
      <c r="H95" s="332"/>
      <c r="I95" s="431"/>
      <c r="J95" s="332"/>
      <c r="K95" s="401"/>
      <c r="L95" s="399"/>
      <c r="M95" s="278" t="str">
        <f>IF('01-Mapa de riesgo-UO'!S96="No existen", "No existe control para el riesgo",'01-Mapa de riesgo-UO'!W96)</f>
        <v>Seguimiento a los indicadores de deserción por los comites curriculares para toma de decisiones</v>
      </c>
      <c r="N95" s="278">
        <f>'01-Mapa de riesgo-UO'!AB96</f>
        <v>0</v>
      </c>
      <c r="O95" s="278" t="str">
        <f>'01-Mapa de riesgo-UO'!AG96</f>
        <v>Miembros comité curricular
Decano
Profesional decanatura</v>
      </c>
      <c r="P95" s="280" t="str">
        <f>'01-Mapa de riesgo-UO'!AL96</f>
        <v>Semestral</v>
      </c>
      <c r="Q95" s="280" t="str">
        <f>'01-Mapa de riesgo-UO'!AP96</f>
        <v>Preventivo</v>
      </c>
      <c r="R95" s="431"/>
      <c r="S95" s="434" t="s">
        <v>2225</v>
      </c>
      <c r="T95" s="434"/>
      <c r="U95" s="283" t="str">
        <f>'01-Mapa de riesgo-UO'!AW96</f>
        <v>REDUCIR</v>
      </c>
      <c r="V95" s="283" t="str">
        <f>'01-Mapa de riesgo-UO'!AX96</f>
        <v>Planes de acción para evitar el aumento de la deserción</v>
      </c>
      <c r="W95" s="180">
        <f>IF(U95="COMPARTIR",'01-Mapa de riesgo-UO'!BA96, IF(U95=0, 0,$I$6))</f>
        <v>0</v>
      </c>
      <c r="X95" s="281" t="s">
        <v>271</v>
      </c>
      <c r="Y95" s="286" t="s">
        <v>2762</v>
      </c>
      <c r="Z95" s="281" t="s">
        <v>559</v>
      </c>
      <c r="AA95" s="281"/>
      <c r="AB95" s="430"/>
    </row>
    <row r="96" spans="1:28" ht="65.25" hidden="1" customHeight="1" x14ac:dyDescent="0.25">
      <c r="A96" s="324"/>
      <c r="B96" s="332"/>
      <c r="C96" s="402"/>
      <c r="D96" s="332"/>
      <c r="E96" s="332"/>
      <c r="F96" s="332"/>
      <c r="G96" s="52" t="str">
        <f>'01-Mapa de riesgo-UO'!I97</f>
        <v>Largos periodos de cese de actividades por factores ajenos a la programación academica</v>
      </c>
      <c r="H96" s="332"/>
      <c r="I96" s="431"/>
      <c r="J96" s="332"/>
      <c r="K96" s="401"/>
      <c r="L96" s="399"/>
      <c r="M96" s="278">
        <f>IF('01-Mapa de riesgo-UO'!S97="No existen", "No existe control para el riesgo",'01-Mapa de riesgo-UO'!W97)</f>
        <v>0</v>
      </c>
      <c r="N96" s="278">
        <f>'01-Mapa de riesgo-UO'!AB97</f>
        <v>0</v>
      </c>
      <c r="O96" s="278">
        <f>'01-Mapa de riesgo-UO'!AG97</f>
        <v>0</v>
      </c>
      <c r="P96" s="280">
        <f>'01-Mapa de riesgo-UO'!AL97</f>
        <v>0</v>
      </c>
      <c r="Q96" s="280">
        <f>'01-Mapa de riesgo-UO'!AP97</f>
        <v>0</v>
      </c>
      <c r="R96" s="431"/>
      <c r="S96" s="434"/>
      <c r="T96" s="434"/>
      <c r="U96" s="283">
        <f>'01-Mapa de riesgo-UO'!AW97</f>
        <v>0</v>
      </c>
      <c r="V96" s="283">
        <f>'01-Mapa de riesgo-UO'!AX97</f>
        <v>0</v>
      </c>
      <c r="W96" s="180">
        <f>IF(U96="COMPARTIR",'01-Mapa de riesgo-UO'!BA97, IF(U96=0, 0,$I$6))</f>
        <v>0</v>
      </c>
      <c r="X96" s="281"/>
      <c r="Y96" s="281"/>
      <c r="Z96" s="281"/>
      <c r="AA96" s="281"/>
      <c r="AB96" s="430"/>
    </row>
    <row r="97" spans="1:28" ht="65.25" hidden="1" customHeight="1" x14ac:dyDescent="0.25">
      <c r="A97" s="324">
        <v>30</v>
      </c>
      <c r="B97" s="332" t="str">
        <f>'01-Mapa de riesgo-UO'!D98</f>
        <v>DOCENCIA</v>
      </c>
      <c r="C97" s="402" t="str">
        <f>+'01-Mapa de riesgo-UO'!F98</f>
        <v>NO</v>
      </c>
      <c r="D97" s="332" t="str">
        <f>'01-Mapa de riesgo-UO'!J98</f>
        <v>Imagen</v>
      </c>
      <c r="E97" s="332" t="str">
        <f>'01-Mapa de riesgo-UO'!K98</f>
        <v>Bajo desempeño de los estudiantes en las pruebas Saber PRO y Saber TYT</v>
      </c>
      <c r="F97" s="332"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32" t="str">
        <f>'01-Mapa de riesgo-UO'!M98</f>
        <v>Descenso de los Indicadores de la Universidad
Disminución de la imagen institucional
Afectación en la calidad de los programas</v>
      </c>
      <c r="I97" s="431" t="str">
        <f>'01-Mapa de riesgo-UO'!AT98</f>
        <v>MODERADO</v>
      </c>
      <c r="J97" s="332" t="str">
        <f>'01-Mapa de riesgo-UO'!AU98</f>
        <v>Indicadores de saberpro</v>
      </c>
      <c r="K97" s="439">
        <v>0.75</v>
      </c>
      <c r="L97" s="399" t="s">
        <v>2219</v>
      </c>
      <c r="M97" s="278" t="str">
        <f>IF('01-Mapa de riesgo-UO'!S98="No existen", "No existe control para el riesgo",'01-Mapa de riesgo-UO'!W98)</f>
        <v>Seguimiento a traves del comité curricular de los programas</v>
      </c>
      <c r="N97" s="278">
        <f>'01-Mapa de riesgo-UO'!AB98</f>
        <v>0</v>
      </c>
      <c r="O97" s="278" t="str">
        <f>'01-Mapa de riesgo-UO'!AG98</f>
        <v xml:space="preserve">Director de programa
Docentes miembros del comité
Estudiantes y Egresados </v>
      </c>
      <c r="P97" s="280" t="str">
        <f>'01-Mapa de riesgo-UO'!AL98</f>
        <v>Anual</v>
      </c>
      <c r="Q97" s="280" t="str">
        <f>'01-Mapa de riesgo-UO'!AP98</f>
        <v>Preventivo</v>
      </c>
      <c r="R97" s="431" t="str">
        <f>'01-Mapa de riesgo-UO'!AR98</f>
        <v>DÉBIL</v>
      </c>
      <c r="S97" s="434" t="s">
        <v>2226</v>
      </c>
      <c r="T97" s="434"/>
      <c r="U97" s="283" t="str">
        <f>'01-Mapa de riesgo-UO'!AW98</f>
        <v>REDUCIR</v>
      </c>
      <c r="V97" s="283">
        <f>'01-Mapa de riesgo-UO'!AX98</f>
        <v>0</v>
      </c>
      <c r="W97" s="180">
        <f>IF(U97="COMPARTIR",'01-Mapa de riesgo-UO'!BA98, IF(U97=0, 0,$I$6))</f>
        <v>0</v>
      </c>
      <c r="X97" s="281" t="s">
        <v>271</v>
      </c>
      <c r="Y97" s="281" t="s">
        <v>2238</v>
      </c>
      <c r="Z97" s="281" t="s">
        <v>559</v>
      </c>
      <c r="AA97" s="281"/>
      <c r="AB97" s="430" t="s">
        <v>2143</v>
      </c>
    </row>
    <row r="98" spans="1:28" ht="65.25" hidden="1" customHeight="1" x14ac:dyDescent="0.25">
      <c r="A98" s="324"/>
      <c r="B98" s="332"/>
      <c r="C98" s="402"/>
      <c r="D98" s="332"/>
      <c r="E98" s="332"/>
      <c r="F98" s="332"/>
      <c r="G98" s="52" t="str">
        <f>'01-Mapa de riesgo-UO'!I99</f>
        <v>Desmotivación por parte de los estudiantes que presentan las pruebas.</v>
      </c>
      <c r="H98" s="332"/>
      <c r="I98" s="431"/>
      <c r="J98" s="332"/>
      <c r="K98" s="401"/>
      <c r="L98" s="399"/>
      <c r="M98" s="278" t="str">
        <f>IF('01-Mapa de riesgo-UO'!S99="No existen", "No existe control para el riesgo",'01-Mapa de riesgo-UO'!W99)</f>
        <v>Capacitación de docentes en formulación de preguntas de acuerdo a las pruebas</v>
      </c>
      <c r="N98" s="278">
        <f>'01-Mapa de riesgo-UO'!AB99</f>
        <v>0</v>
      </c>
      <c r="O98" s="278">
        <f>'01-Mapa de riesgo-UO'!AG99</f>
        <v>0</v>
      </c>
      <c r="P98" s="280" t="str">
        <f>'01-Mapa de riesgo-UO'!AL99</f>
        <v>Anual</v>
      </c>
      <c r="Q98" s="280" t="str">
        <f>'01-Mapa de riesgo-UO'!AP99</f>
        <v>Preventivo</v>
      </c>
      <c r="R98" s="431"/>
      <c r="S98" s="434" t="s">
        <v>2759</v>
      </c>
      <c r="T98" s="434"/>
      <c r="U98" s="283" t="str">
        <f>'01-Mapa de riesgo-UO'!AW99</f>
        <v>TRANSFERIR</v>
      </c>
      <c r="V98" s="283">
        <f>'01-Mapa de riesgo-UO'!AX99</f>
        <v>0</v>
      </c>
      <c r="W98" s="180">
        <f>IF(U98="COMPARTIR",'01-Mapa de riesgo-UO'!BA99, IF(U98=0, 0,$I$6))</f>
        <v>0</v>
      </c>
      <c r="X98" s="281" t="s">
        <v>558</v>
      </c>
      <c r="Y98" s="281" t="s">
        <v>2763</v>
      </c>
      <c r="Z98" s="281" t="s">
        <v>561</v>
      </c>
      <c r="AA98" s="281" t="s">
        <v>2764</v>
      </c>
      <c r="AB98" s="430"/>
    </row>
    <row r="99" spans="1:28" ht="65.25" hidden="1" customHeight="1" x14ac:dyDescent="0.25">
      <c r="A99" s="324"/>
      <c r="B99" s="332"/>
      <c r="C99" s="402"/>
      <c r="D99" s="332"/>
      <c r="E99" s="332"/>
      <c r="F99" s="332"/>
      <c r="G99" s="52">
        <f>'01-Mapa de riesgo-UO'!I100</f>
        <v>0</v>
      </c>
      <c r="H99" s="332"/>
      <c r="I99" s="431"/>
      <c r="J99" s="332"/>
      <c r="K99" s="401"/>
      <c r="L99" s="399"/>
      <c r="M99" s="278">
        <f>IF('01-Mapa de riesgo-UO'!S100="No existen", "No existe control para el riesgo",'01-Mapa de riesgo-UO'!W100)</f>
        <v>0</v>
      </c>
      <c r="N99" s="278">
        <f>'01-Mapa de riesgo-UO'!AB100</f>
        <v>0</v>
      </c>
      <c r="O99" s="278">
        <f>'01-Mapa de riesgo-UO'!AG100</f>
        <v>0</v>
      </c>
      <c r="P99" s="280">
        <f>'01-Mapa de riesgo-UO'!AL100</f>
        <v>0</v>
      </c>
      <c r="Q99" s="280">
        <f>'01-Mapa de riesgo-UO'!AP100</f>
        <v>0</v>
      </c>
      <c r="R99" s="431"/>
      <c r="S99" s="434"/>
      <c r="T99" s="434"/>
      <c r="U99" s="283">
        <f>'01-Mapa de riesgo-UO'!AW100</f>
        <v>0</v>
      </c>
      <c r="V99" s="283">
        <f>'01-Mapa de riesgo-UO'!AX100</f>
        <v>0</v>
      </c>
      <c r="W99" s="180">
        <f>IF(U99="COMPARTIR",'01-Mapa de riesgo-UO'!BA100, IF(U99=0, 0,$I$6))</f>
        <v>0</v>
      </c>
      <c r="X99" s="281"/>
      <c r="Y99" s="281"/>
      <c r="Z99" s="281"/>
      <c r="AA99" s="281"/>
      <c r="AB99" s="430"/>
    </row>
    <row r="100" spans="1:28" ht="65.25" hidden="1" customHeight="1" x14ac:dyDescent="0.25">
      <c r="A100" s="324">
        <v>31</v>
      </c>
      <c r="B100" s="332" t="str">
        <f>'01-Mapa de riesgo-UO'!D101</f>
        <v>DOCENCIA</v>
      </c>
      <c r="C100" s="402" t="str">
        <f>+'01-Mapa de riesgo-UO'!F101</f>
        <v>NO</v>
      </c>
      <c r="D100" s="332" t="str">
        <f>'01-Mapa de riesgo-UO'!J101</f>
        <v>Estratégico</v>
      </c>
      <c r="E100" s="332" t="str">
        <f>'01-Mapa de riesgo-UO'!K101</f>
        <v>Curriculos no adaptados a las necesidades y exigencias del contextos</v>
      </c>
      <c r="F100" s="332"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32" t="str">
        <f>'01-Mapa de riesgo-UO'!M101</f>
        <v>Egresados de los programas sin las competencias requeridas por el medio
Pérdida de la competitividad del programa frente a otros que ofrecen otras Universidades</v>
      </c>
      <c r="I100" s="431" t="str">
        <f>'01-Mapa de riesgo-UO'!AT101</f>
        <v>MODERADO</v>
      </c>
      <c r="J100" s="332" t="str">
        <f>'01-Mapa de riesgo-UO'!AU101</f>
        <v>No. de curriculos actualizados/No. de curriculos a actualizar</v>
      </c>
      <c r="K100" s="439">
        <f>4/5</f>
        <v>0.8</v>
      </c>
      <c r="L100" s="399" t="s">
        <v>2757</v>
      </c>
      <c r="M100" s="278" t="str">
        <f>IF('01-Mapa de riesgo-UO'!S101="No existen", "No existe control para el riesgo",'01-Mapa de riesgo-UO'!W101)</f>
        <v>Reuniones  de los comités curriculares para tratar asuntos de actualización del currículo y retroalimentación con el medio externo</v>
      </c>
      <c r="N100" s="278">
        <f>'01-Mapa de riesgo-UO'!AB101</f>
        <v>0</v>
      </c>
      <c r="O100" s="278" t="str">
        <f>'01-Mapa de riesgo-UO'!AG101</f>
        <v>Director de programa
Docentes miembros del comité
Estudiantes y Egresados miembros del comité</v>
      </c>
      <c r="P100" s="280" t="str">
        <f>'01-Mapa de riesgo-UO'!AL101</f>
        <v>Semestral</v>
      </c>
      <c r="Q100" s="280" t="str">
        <f>'01-Mapa de riesgo-UO'!AP101</f>
        <v>Preventivo</v>
      </c>
      <c r="R100" s="431" t="str">
        <f>'01-Mapa de riesgo-UO'!AR101</f>
        <v>ACEPTABLE</v>
      </c>
      <c r="S100" s="434" t="s">
        <v>2228</v>
      </c>
      <c r="T100" s="434"/>
      <c r="U100" s="283" t="str">
        <f>'01-Mapa de riesgo-UO'!AW101</f>
        <v>REDUCIR</v>
      </c>
      <c r="V100" s="283" t="str">
        <f>'01-Mapa de riesgo-UO'!AX101</f>
        <v>Actividades con egresados y empleadores para retroalimentación de expectativas del medio</v>
      </c>
      <c r="W100" s="180">
        <f>IF(U100="COMPARTIR",'01-Mapa de riesgo-UO'!BA101, IF(U100=0, 0,$I$6))</f>
        <v>0</v>
      </c>
      <c r="X100" s="281" t="s">
        <v>558</v>
      </c>
      <c r="Y100" s="286" t="s">
        <v>2240</v>
      </c>
      <c r="Z100" s="281" t="s">
        <v>561</v>
      </c>
      <c r="AA100" s="281" t="s">
        <v>2765</v>
      </c>
      <c r="AB100" s="430" t="s">
        <v>2143</v>
      </c>
    </row>
    <row r="101" spans="1:28" ht="65.25" hidden="1" customHeight="1" x14ac:dyDescent="0.25">
      <c r="A101" s="324"/>
      <c r="B101" s="332"/>
      <c r="C101" s="402"/>
      <c r="D101" s="332"/>
      <c r="E101" s="332"/>
      <c r="F101" s="332"/>
      <c r="G101" s="52" t="str">
        <f>'01-Mapa de riesgo-UO'!I102</f>
        <v>Poca formación de los comites en renovación curricular, así como sobre los tramites y estrategias de apoyos institucionales</v>
      </c>
      <c r="H101" s="332"/>
      <c r="I101" s="431"/>
      <c r="J101" s="332"/>
      <c r="K101" s="401"/>
      <c r="L101" s="399"/>
      <c r="M101" s="278" t="str">
        <f>IF('01-Mapa de riesgo-UO'!S102="No existen", "No existe control para el riesgo",'01-Mapa de riesgo-UO'!W102)</f>
        <v>Participación de los comites curriculares en espacios de formación en renovación curricular</v>
      </c>
      <c r="N101" s="278">
        <f>'01-Mapa de riesgo-UO'!AB102</f>
        <v>0</v>
      </c>
      <c r="O101" s="278" t="str">
        <f>'01-Mapa de riesgo-UO'!AG102</f>
        <v>Profesional Vicerrectoria Academica</v>
      </c>
      <c r="P101" s="280" t="str">
        <f>'01-Mapa de riesgo-UO'!AL102</f>
        <v>Semestral</v>
      </c>
      <c r="Q101" s="280" t="str">
        <f>'01-Mapa de riesgo-UO'!AP102</f>
        <v>Preventivo</v>
      </c>
      <c r="R101" s="431"/>
      <c r="S101" s="434" t="s">
        <v>2760</v>
      </c>
      <c r="T101" s="434"/>
      <c r="U101" s="283" t="str">
        <f>'01-Mapa de riesgo-UO'!AW102</f>
        <v>COMPARTIR</v>
      </c>
      <c r="V101" s="283" t="str">
        <f>'01-Mapa de riesgo-UO'!AX102</f>
        <v>Asisitir a capacitaciones programadas de renovación curricular</v>
      </c>
      <c r="W101" s="180" t="str">
        <f>IF(U101="COMPARTIR",'01-Mapa de riesgo-UO'!BA102, IF(U101=0, 0,$I$6))</f>
        <v>Vicerrectoria Academica
Directores de Programa</v>
      </c>
      <c r="X101" s="281" t="s">
        <v>271</v>
      </c>
      <c r="Y101" s="286" t="s">
        <v>2766</v>
      </c>
      <c r="Z101" s="281" t="s">
        <v>559</v>
      </c>
      <c r="AA101" s="281"/>
      <c r="AB101" s="430"/>
    </row>
    <row r="102" spans="1:28" ht="65.25" hidden="1" customHeight="1" x14ac:dyDescent="0.25">
      <c r="A102" s="324"/>
      <c r="B102" s="332"/>
      <c r="C102" s="402"/>
      <c r="D102" s="332"/>
      <c r="E102" s="332"/>
      <c r="F102" s="332"/>
      <c r="G102" s="52" t="str">
        <f>'01-Mapa de riesgo-UO'!I103</f>
        <v>Debilidad en los procesos de apropiación de los  lineamientos institucionales para la renovación curricular</v>
      </c>
      <c r="H102" s="332"/>
      <c r="I102" s="431"/>
      <c r="J102" s="332"/>
      <c r="K102" s="401"/>
      <c r="L102" s="399"/>
      <c r="M102" s="278" t="str">
        <f>IF('01-Mapa de riesgo-UO'!S103="No existen", "No existe control para el riesgo",'01-Mapa de riesgo-UO'!W103)</f>
        <v xml:space="preserve">Seguimiento del equipo de renovación curricular de la facultad </v>
      </c>
      <c r="N102" s="278">
        <f>'01-Mapa de riesgo-UO'!AB103</f>
        <v>0</v>
      </c>
      <c r="O102" s="278" t="str">
        <f>'01-Mapa de riesgo-UO'!AG103</f>
        <v>Decano
Profesional decanatura
Asesores curriculares</v>
      </c>
      <c r="P102" s="280" t="str">
        <f>'01-Mapa de riesgo-UO'!AL103</f>
        <v>Semestral</v>
      </c>
      <c r="Q102" s="280" t="str">
        <f>'01-Mapa de riesgo-UO'!AP103</f>
        <v>Preventivo</v>
      </c>
      <c r="R102" s="431"/>
      <c r="S102" s="434" t="s">
        <v>2230</v>
      </c>
      <c r="T102" s="434"/>
      <c r="U102" s="283" t="str">
        <f>'01-Mapa de riesgo-UO'!AW103</f>
        <v>REDUCIR</v>
      </c>
      <c r="V102" s="283" t="str">
        <f>'01-Mapa de riesgo-UO'!AX103</f>
        <v>Acompañamiento del equipo asesor curricular de la Facultad en la estructuración del curriculo</v>
      </c>
      <c r="W102" s="180">
        <f>IF(U102="COMPARTIR",'01-Mapa de riesgo-UO'!BA103, IF(U102=0, 0,$I$6))</f>
        <v>0</v>
      </c>
      <c r="X102" s="281" t="s">
        <v>558</v>
      </c>
      <c r="Y102" s="286" t="s">
        <v>2767</v>
      </c>
      <c r="Z102" s="281" t="s">
        <v>561</v>
      </c>
      <c r="AA102" s="281" t="s">
        <v>2768</v>
      </c>
      <c r="AB102" s="430"/>
    </row>
    <row r="103" spans="1:28" ht="65.25" hidden="1" customHeight="1" x14ac:dyDescent="0.25">
      <c r="A103" s="324">
        <v>32</v>
      </c>
      <c r="B103" s="332" t="str">
        <f>'01-Mapa de riesgo-UO'!D104</f>
        <v>INVESTIGACIÓN_E_INNOVACIÓN</v>
      </c>
      <c r="C103" s="402" t="str">
        <f>+'01-Mapa de riesgo-UO'!F104</f>
        <v>NO</v>
      </c>
      <c r="D103" s="332" t="str">
        <f>'01-Mapa de riesgo-UO'!J104</f>
        <v>Estratégico</v>
      </c>
      <c r="E103" s="332" t="str">
        <f>'01-Mapa de riesgo-UO'!K104</f>
        <v xml:space="preserve">No ajustarse a los terminos de referencia de las convocatorias del ministerio de ciencia, tecnologia e  innovación. </v>
      </c>
      <c r="F103" s="332"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32" t="str">
        <f>'01-Mapa de riesgo-UO'!M104</f>
        <v>Incumplimiento con las metas trazadas en el PDI
Decrecimiento de imagen institucional
Disminuir la categoria del grupo de investigación o quedar sin categoria 
Bajar la categoria del docente investigador</v>
      </c>
      <c r="I103" s="431" t="str">
        <f>'01-Mapa de riesgo-UO'!AT104</f>
        <v>MODERADO</v>
      </c>
      <c r="J103" s="332" t="str">
        <f>'01-Mapa de riesgo-UO'!AU104</f>
        <v>No de grupos que descienden en su categoria/No de grupos reconocidos</v>
      </c>
      <c r="K103" s="439">
        <v>1</v>
      </c>
      <c r="L103" s="399" t="s">
        <v>2758</v>
      </c>
      <c r="M103" s="278" t="str">
        <f>IF('01-Mapa de riesgo-UO'!S104="No existen", "No existe control para el riesgo",'01-Mapa de riesgo-UO'!W104)</f>
        <v>Hacer seguimiento a los lineamientos del ministerio para actualizar los terminos de las convocatorias</v>
      </c>
      <c r="N103" s="278">
        <f>'01-Mapa de riesgo-UO'!AB104</f>
        <v>0</v>
      </c>
      <c r="O103" s="278" t="str">
        <f>'01-Mapa de riesgo-UO'!AG104</f>
        <v>Profesional de la Vicerrectoria de Investigación y Extensión 
Lider del grupo de investigación
Decanatura</v>
      </c>
      <c r="P103" s="280" t="str">
        <f>'01-Mapa de riesgo-UO'!AL104</f>
        <v>Semestral</v>
      </c>
      <c r="Q103" s="280" t="str">
        <f>'01-Mapa de riesgo-UO'!AP104</f>
        <v>Preventivo</v>
      </c>
      <c r="R103" s="431" t="str">
        <f>'01-Mapa de riesgo-UO'!AR104</f>
        <v>FUERTE</v>
      </c>
      <c r="S103" s="434" t="s">
        <v>2761</v>
      </c>
      <c r="T103" s="434"/>
      <c r="U103" s="283" t="str">
        <f>'01-Mapa de riesgo-UO'!AW104</f>
        <v>COMPARTIR</v>
      </c>
      <c r="V103" s="28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81" t="s">
        <v>558</v>
      </c>
      <c r="Y103" s="286" t="s">
        <v>2769</v>
      </c>
      <c r="Z103" s="281" t="s">
        <v>561</v>
      </c>
      <c r="AA103" s="281" t="s">
        <v>2770</v>
      </c>
      <c r="AB103" s="430" t="s">
        <v>2143</v>
      </c>
    </row>
    <row r="104" spans="1:28" ht="65.25" hidden="1" customHeight="1" x14ac:dyDescent="0.25">
      <c r="A104" s="324"/>
      <c r="B104" s="332"/>
      <c r="C104" s="402"/>
      <c r="D104" s="332"/>
      <c r="E104" s="332"/>
      <c r="F104" s="332"/>
      <c r="G104" s="52" t="str">
        <f>'01-Mapa de riesgo-UO'!I105</f>
        <v>Desactualización de la información del Grupo de Investigación en la plataforma de Minciencias</v>
      </c>
      <c r="H104" s="332"/>
      <c r="I104" s="431"/>
      <c r="J104" s="332"/>
      <c r="K104" s="401"/>
      <c r="L104" s="399"/>
      <c r="M104" s="278" t="str">
        <f>IF('01-Mapa de riesgo-UO'!S105="No existen", "No existe control para el riesgo",'01-Mapa de riesgo-UO'!W105)</f>
        <v>Seguimiento a la información que se debe subir a CVLAC y GRUPLAC tanto investigadores como grupos</v>
      </c>
      <c r="N104" s="278">
        <f>'01-Mapa de riesgo-UO'!AB105</f>
        <v>0</v>
      </c>
      <c r="O104" s="278" t="str">
        <f>'01-Mapa de riesgo-UO'!AG105</f>
        <v>Profesional de la Vicerrectoria de Investigación y Extensión 
Lider del grupo de investigación
Decanatura</v>
      </c>
      <c r="P104" s="280" t="str">
        <f>'01-Mapa de riesgo-UO'!AL105</f>
        <v>Mensual</v>
      </c>
      <c r="Q104" s="280" t="str">
        <f>'01-Mapa de riesgo-UO'!AP105</f>
        <v>Preventivo</v>
      </c>
      <c r="R104" s="431"/>
      <c r="S104" s="434" t="s">
        <v>2232</v>
      </c>
      <c r="T104" s="434"/>
      <c r="U104" s="283" t="str">
        <f>'01-Mapa de riesgo-UO'!AW105</f>
        <v>COMPARTIR</v>
      </c>
      <c r="V104" s="28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81" t="s">
        <v>558</v>
      </c>
      <c r="Y104" s="286" t="s">
        <v>2771</v>
      </c>
      <c r="Z104" s="281" t="s">
        <v>561</v>
      </c>
      <c r="AA104" s="281" t="s">
        <v>2772</v>
      </c>
      <c r="AB104" s="430"/>
    </row>
    <row r="105" spans="1:28" ht="65.25" hidden="1" customHeight="1" x14ac:dyDescent="0.25">
      <c r="A105" s="324"/>
      <c r="B105" s="332"/>
      <c r="C105" s="402"/>
      <c r="D105" s="332"/>
      <c r="E105" s="332"/>
      <c r="F105" s="332"/>
      <c r="G105" s="52" t="str">
        <f>'01-Mapa de riesgo-UO'!I106</f>
        <v>No presentar nuevos productos durante los años anteriores a la convocatoria ni actualizar estudios de los participantes del grupo.</v>
      </c>
      <c r="H105" s="332"/>
      <c r="I105" s="431"/>
      <c r="J105" s="332"/>
      <c r="K105" s="401"/>
      <c r="L105" s="399"/>
      <c r="M105" s="278" t="str">
        <f>IF('01-Mapa de riesgo-UO'!S106="No existen", "No existe control para el riesgo",'01-Mapa de riesgo-UO'!W106)</f>
        <v>Seguimiento y acompañamiento a los grupos de investigación sobre la generación de nuevos productos</v>
      </c>
      <c r="N105" s="278">
        <f>'01-Mapa de riesgo-UO'!AB106</f>
        <v>0</v>
      </c>
      <c r="O105" s="278" t="str">
        <f>'01-Mapa de riesgo-UO'!AG106</f>
        <v>Director de programa
Docentes miembros del comité
Estudiantes y Egresados miembros del comité</v>
      </c>
      <c r="P105" s="280" t="str">
        <f>'01-Mapa de riesgo-UO'!AL106</f>
        <v>Semestral</v>
      </c>
      <c r="Q105" s="280" t="str">
        <f>'01-Mapa de riesgo-UO'!AP106</f>
        <v>Preventivo</v>
      </c>
      <c r="R105" s="431"/>
      <c r="S105" s="434" t="s">
        <v>2233</v>
      </c>
      <c r="T105" s="434"/>
      <c r="U105" s="283" t="str">
        <f>'01-Mapa de riesgo-UO'!AW106</f>
        <v>REDUCIR</v>
      </c>
      <c r="V105" s="283" t="str">
        <f>'01-Mapa de riesgo-UO'!AX106</f>
        <v>Realizar reuniones con los directores de los grupos para hacer seguimiento a los productos de investigación y actualizaciones en educación</v>
      </c>
      <c r="W105" s="180">
        <f>IF(U105="COMPARTIR",'01-Mapa de riesgo-UO'!BA106, IF(U105=0, 0,$I$6))</f>
        <v>0</v>
      </c>
      <c r="X105" s="281" t="s">
        <v>558</v>
      </c>
      <c r="Y105" s="286" t="s">
        <v>2245</v>
      </c>
      <c r="Z105" s="281" t="s">
        <v>561</v>
      </c>
      <c r="AA105" s="281" t="s">
        <v>2773</v>
      </c>
      <c r="AB105" s="430"/>
    </row>
    <row r="106" spans="1:28" ht="65.25" hidden="1" customHeight="1" x14ac:dyDescent="0.25">
      <c r="A106" s="324">
        <v>33</v>
      </c>
      <c r="B106" s="332" t="str">
        <f>'01-Mapa de riesgo-UO'!D107</f>
        <v>DOCENCIA</v>
      </c>
      <c r="C106" s="402" t="str">
        <f>+'01-Mapa de riesgo-UO'!F107</f>
        <v>NO</v>
      </c>
      <c r="D106" s="332" t="str">
        <f>'01-Mapa de riesgo-UO'!J107</f>
        <v>Estratégico</v>
      </c>
      <c r="E106" s="332" t="str">
        <f>'01-Mapa de riesgo-UO'!K107</f>
        <v>No renovación del registro calificado o la acreditación de alta calidad de un programa académico</v>
      </c>
      <c r="F106" s="332"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32" t="str">
        <f>'01-Mapa de riesgo-UO'!M107</f>
        <v>No ofrecimiento del programa académico
Pérdida de imagen de la Institución</v>
      </c>
      <c r="I106" s="431" t="str">
        <f>'01-Mapa de riesgo-UO'!AT107</f>
        <v>MODERADO</v>
      </c>
      <c r="J106" s="332" t="str">
        <f>'01-Mapa de riesgo-UO'!AU107</f>
        <v>No. de veces que no se ha renovado el registro calificado o la acreditación de alta calidad de alguno de los programas de la Facultad</v>
      </c>
      <c r="K106" s="433">
        <v>0</v>
      </c>
      <c r="L106" s="434" t="s">
        <v>2774</v>
      </c>
      <c r="M106" s="278"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78">
        <f>'01-Mapa de riesgo-UO'!AB107</f>
        <v>0</v>
      </c>
      <c r="O106" s="278">
        <f>'01-Mapa de riesgo-UO'!AG107</f>
        <v>0</v>
      </c>
      <c r="P106" s="280" t="str">
        <f>'01-Mapa de riesgo-UO'!AL107</f>
        <v>Semestral</v>
      </c>
      <c r="Q106" s="280" t="str">
        <f>'01-Mapa de riesgo-UO'!AP107</f>
        <v>Preventivo</v>
      </c>
      <c r="R106" s="431" t="str">
        <f>'01-Mapa de riesgo-UO'!AR107</f>
        <v>ACEPTABLE</v>
      </c>
      <c r="S106" s="434" t="s">
        <v>2253</v>
      </c>
      <c r="T106" s="434"/>
      <c r="U106" s="283" t="str">
        <f>'01-Mapa de riesgo-UO'!AW107</f>
        <v>REDUCIR</v>
      </c>
      <c r="V106" s="283" t="str">
        <f>'01-Mapa de riesgo-UO'!AX107</f>
        <v>Comité técnico, controla y verifica los requisitos de acreditación periódicamentey los requisitos legales aplicables.</v>
      </c>
      <c r="W106" s="180">
        <f>IF(U106="COMPARTIR",'01-Mapa de riesgo-UO'!BA107, IF(U106=0, 0,$I$6))</f>
        <v>0</v>
      </c>
      <c r="X106" s="281" t="s">
        <v>558</v>
      </c>
      <c r="Y106" s="281" t="s">
        <v>2780</v>
      </c>
      <c r="Z106" s="281" t="s">
        <v>561</v>
      </c>
      <c r="AA106" s="281" t="s">
        <v>2256</v>
      </c>
      <c r="AB106" s="430" t="s">
        <v>2144</v>
      </c>
    </row>
    <row r="107" spans="1:28" ht="65.25" hidden="1" customHeight="1" x14ac:dyDescent="0.25">
      <c r="A107" s="324"/>
      <c r="B107" s="332"/>
      <c r="C107" s="402"/>
      <c r="D107" s="332"/>
      <c r="E107" s="332"/>
      <c r="F107" s="332"/>
      <c r="G107" s="52" t="str">
        <f>'01-Mapa de riesgo-UO'!I108</f>
        <v>Cambios en las normas o estándares de calidad</v>
      </c>
      <c r="H107" s="332"/>
      <c r="I107" s="431"/>
      <c r="J107" s="332"/>
      <c r="K107" s="401"/>
      <c r="L107" s="399"/>
      <c r="M107" s="278" t="str">
        <f>IF('01-Mapa de riesgo-UO'!S108="No existen", "No existe control para el riesgo",'01-Mapa de riesgo-UO'!W108)</f>
        <v>Revisión permanente de las actualizaciones del CNA</v>
      </c>
      <c r="N107" s="278">
        <f>'01-Mapa de riesgo-UO'!AB108</f>
        <v>0</v>
      </c>
      <c r="O107" s="278" t="str">
        <f>'01-Mapa de riesgo-UO'!AG108</f>
        <v>profesional apyo FACIEM</v>
      </c>
      <c r="P107" s="280" t="str">
        <f>'01-Mapa de riesgo-UO'!AL108</f>
        <v>Anual</v>
      </c>
      <c r="Q107" s="280" t="str">
        <f>'01-Mapa de riesgo-UO'!AP108</f>
        <v>Preventivo</v>
      </c>
      <c r="R107" s="431"/>
      <c r="S107" s="434" t="s">
        <v>2253</v>
      </c>
      <c r="T107" s="434"/>
      <c r="U107" s="283">
        <f>'01-Mapa de riesgo-UO'!AW108</f>
        <v>0</v>
      </c>
      <c r="V107" s="283">
        <f>'01-Mapa de riesgo-UO'!AX108</f>
        <v>0</v>
      </c>
      <c r="W107" s="180">
        <f>IF(U107="COMPARTIR",'01-Mapa de riesgo-UO'!BA108, IF(U107=0, 0,$I$6))</f>
        <v>0</v>
      </c>
      <c r="X107" s="281"/>
      <c r="Y107" s="281"/>
      <c r="Z107" s="281"/>
      <c r="AA107" s="281"/>
      <c r="AB107" s="430"/>
    </row>
    <row r="108" spans="1:28" ht="65.25" hidden="1" customHeight="1" x14ac:dyDescent="0.25">
      <c r="A108" s="324"/>
      <c r="B108" s="332"/>
      <c r="C108" s="402"/>
      <c r="D108" s="332"/>
      <c r="E108" s="332"/>
      <c r="F108" s="332"/>
      <c r="G108" s="52">
        <f>'01-Mapa de riesgo-UO'!I109</f>
        <v>0</v>
      </c>
      <c r="H108" s="332"/>
      <c r="I108" s="431"/>
      <c r="J108" s="332"/>
      <c r="K108" s="401"/>
      <c r="L108" s="399"/>
      <c r="M108" s="278" t="str">
        <f>IF('01-Mapa de riesgo-UO'!S109="No existen", "No existe control para el riesgo",'01-Mapa de riesgo-UO'!W109)</f>
        <v xml:space="preserve">Matriz de segumiento de los registros calificados del programa, priorizado </v>
      </c>
      <c r="N108" s="278">
        <f>'01-Mapa de riesgo-UO'!AB109</f>
        <v>0</v>
      </c>
      <c r="O108" s="278" t="str">
        <f>'01-Mapa de riesgo-UO'!AG109</f>
        <v>Profeisonal apoyo FACIEM</v>
      </c>
      <c r="P108" s="280" t="str">
        <f>'01-Mapa de riesgo-UO'!AL109</f>
        <v>Semanal</v>
      </c>
      <c r="Q108" s="280" t="str">
        <f>'01-Mapa de riesgo-UO'!AP109</f>
        <v>Preventivo</v>
      </c>
      <c r="R108" s="431"/>
      <c r="S108" s="434" t="s">
        <v>2253</v>
      </c>
      <c r="T108" s="434"/>
      <c r="U108" s="283">
        <f>'01-Mapa de riesgo-UO'!AW109</f>
        <v>0</v>
      </c>
      <c r="V108" s="283">
        <f>'01-Mapa de riesgo-UO'!AX109</f>
        <v>0</v>
      </c>
      <c r="W108" s="180">
        <f>IF(U108="COMPARTIR",'01-Mapa de riesgo-UO'!BA109, IF(U108=0, 0,$I$6))</f>
        <v>0</v>
      </c>
      <c r="X108" s="281"/>
      <c r="Y108" s="281"/>
      <c r="Z108" s="281"/>
      <c r="AA108" s="281"/>
      <c r="AB108" s="430"/>
    </row>
    <row r="109" spans="1:28" ht="65.25" hidden="1" customHeight="1" thickBot="1" x14ac:dyDescent="0.25">
      <c r="A109" s="324">
        <v>34</v>
      </c>
      <c r="B109" s="332" t="str">
        <f>'01-Mapa de riesgo-UO'!D110</f>
        <v>DOCENCIA</v>
      </c>
      <c r="C109" s="402" t="str">
        <f>+'01-Mapa de riesgo-UO'!F110</f>
        <v>NO</v>
      </c>
      <c r="D109" s="332" t="str">
        <f>'01-Mapa de riesgo-UO'!J110</f>
        <v>Estratégico</v>
      </c>
      <c r="E109" s="332" t="str">
        <f>'01-Mapa de riesgo-UO'!K110</f>
        <v>Incremento de la deserción estudiantil</v>
      </c>
      <c r="F109" s="332"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32" t="str">
        <f>'01-Mapa de riesgo-UO'!M110</f>
        <v>Indicadores de la Universidad afectados
Disminución de los recursos de la Universidad</v>
      </c>
      <c r="I109" s="431" t="str">
        <f>'01-Mapa de riesgo-UO'!AT110</f>
        <v>LEVE</v>
      </c>
      <c r="J109" s="332" t="str">
        <f>'01-Mapa de riesgo-UO'!AU110</f>
        <v>Índice de Deserción estudiantes de la Facultad</v>
      </c>
      <c r="K109" s="436">
        <v>9.7000000000000003E-2</v>
      </c>
      <c r="L109" s="399" t="s">
        <v>2775</v>
      </c>
      <c r="M109" s="278" t="str">
        <f>IF('01-Mapa de riesgo-UO'!S110="No existen", "No existe control para el riesgo",'01-Mapa de riesgo-UO'!W110)</f>
        <v>Programa PAI de la Vicerrectoría de Responsabilidad Social y Bienestar Universitario</v>
      </c>
      <c r="N109" s="278" t="str">
        <f>'01-Mapa de riesgo-UO'!AB110</f>
        <v xml:space="preserve">Sistema de Información </v>
      </c>
      <c r="O109" s="278">
        <f>'01-Mapa de riesgo-UO'!AG110</f>
        <v>0</v>
      </c>
      <c r="P109" s="280" t="str">
        <f>'01-Mapa de riesgo-UO'!AL110</f>
        <v>No definida</v>
      </c>
      <c r="Q109" s="280" t="str">
        <f>'01-Mapa de riesgo-UO'!AP110</f>
        <v>Preventivo</v>
      </c>
      <c r="R109" s="431" t="str">
        <f>'01-Mapa de riesgo-UO'!AR110</f>
        <v>ACEPTABLE</v>
      </c>
      <c r="S109" s="434" t="s">
        <v>2779</v>
      </c>
      <c r="T109" s="434"/>
      <c r="U109" s="283" t="str">
        <f>'01-Mapa de riesgo-UO'!AW110</f>
        <v>ASUMIR</v>
      </c>
      <c r="V109" s="283">
        <f>'01-Mapa de riesgo-UO'!AX110</f>
        <v>0</v>
      </c>
      <c r="W109" s="180">
        <f>IF(U109="COMPARTIR",'01-Mapa de riesgo-UO'!BA110, IF(U109=0, 0,$I$6))</f>
        <v>0</v>
      </c>
      <c r="X109" s="281"/>
      <c r="Y109" s="281"/>
      <c r="Z109" s="281"/>
      <c r="AA109" s="281"/>
      <c r="AB109" s="430" t="s">
        <v>2143</v>
      </c>
    </row>
    <row r="110" spans="1:28" ht="65.25" hidden="1" customHeight="1" x14ac:dyDescent="0.25">
      <c r="A110" s="324"/>
      <c r="B110" s="332"/>
      <c r="C110" s="402"/>
      <c r="D110" s="332"/>
      <c r="E110" s="332"/>
      <c r="F110" s="332"/>
      <c r="G110" s="52" t="str">
        <f>'01-Mapa de riesgo-UO'!I111</f>
        <v>Los currículos de las asignaturas no permiten el buen desempeño del estudiante</v>
      </c>
      <c r="H110" s="332"/>
      <c r="I110" s="431"/>
      <c r="J110" s="332"/>
      <c r="K110" s="401"/>
      <c r="L110" s="399"/>
      <c r="M110" s="278" t="str">
        <f>IF('01-Mapa de riesgo-UO'!S111="No existen", "No existe control para el riesgo",'01-Mapa de riesgo-UO'!W111)</f>
        <v>Sistema de información para la toma de decisiones</v>
      </c>
      <c r="N110" s="278" t="str">
        <f>'01-Mapa de riesgo-UO'!AB111</f>
        <v xml:space="preserve">Sistema de Información </v>
      </c>
      <c r="O110" s="278">
        <f>'01-Mapa de riesgo-UO'!AG111</f>
        <v>0</v>
      </c>
      <c r="P110" s="280" t="str">
        <f>'01-Mapa de riesgo-UO'!AL111</f>
        <v>No definida</v>
      </c>
      <c r="Q110" s="280" t="str">
        <f>'01-Mapa de riesgo-UO'!AP111</f>
        <v>Detectivo</v>
      </c>
      <c r="R110" s="431"/>
      <c r="S110" s="434" t="s">
        <v>2253</v>
      </c>
      <c r="T110" s="434"/>
      <c r="U110" s="283" t="str">
        <f>'01-Mapa de riesgo-UO'!AW111</f>
        <v>ASUMIR</v>
      </c>
      <c r="V110" s="283">
        <f>'01-Mapa de riesgo-UO'!AX111</f>
        <v>0</v>
      </c>
      <c r="W110" s="180">
        <f>IF(U110="COMPARTIR",'01-Mapa de riesgo-UO'!BA111, IF(U110=0, 0,$I$6))</f>
        <v>0</v>
      </c>
      <c r="X110" s="281"/>
      <c r="Y110" s="281"/>
      <c r="Z110" s="281"/>
      <c r="AA110" s="281"/>
      <c r="AB110" s="430"/>
    </row>
    <row r="111" spans="1:28" ht="65.25" hidden="1" customHeight="1" x14ac:dyDescent="0.25">
      <c r="A111" s="324"/>
      <c r="B111" s="332"/>
      <c r="C111" s="402"/>
      <c r="D111" s="332"/>
      <c r="E111" s="332"/>
      <c r="F111" s="332"/>
      <c r="G111" s="52" t="str">
        <f>'01-Mapa de riesgo-UO'!I112</f>
        <v>Bajo conocimiento del docente en pedagogía y didáctica</v>
      </c>
      <c r="H111" s="332"/>
      <c r="I111" s="431"/>
      <c r="J111" s="332"/>
      <c r="K111" s="401"/>
      <c r="L111" s="399"/>
      <c r="M111" s="278" t="str">
        <f>IF('01-Mapa de riesgo-UO'!S112="No existen", "No existe control para el riesgo",'01-Mapa de riesgo-UO'!W112)</f>
        <v xml:space="preserve">Actualización curricular  de los programas alineados a las necesidades del entorno  </v>
      </c>
      <c r="N111" s="278">
        <f>'01-Mapa de riesgo-UO'!AB112</f>
        <v>0</v>
      </c>
      <c r="O111" s="278" t="str">
        <f>'01-Mapa de riesgo-UO'!AG112</f>
        <v>profesional apyo FACIEM</v>
      </c>
      <c r="P111" s="280" t="str">
        <f>'01-Mapa de riesgo-UO'!AL112</f>
        <v>No definida</v>
      </c>
      <c r="Q111" s="280" t="str">
        <f>'01-Mapa de riesgo-UO'!AP112</f>
        <v>Preventivo</v>
      </c>
      <c r="R111" s="431"/>
      <c r="S111" s="434" t="s">
        <v>2253</v>
      </c>
      <c r="T111" s="434"/>
      <c r="U111" s="283" t="str">
        <f>'01-Mapa de riesgo-UO'!AW112</f>
        <v>ASUMIR</v>
      </c>
      <c r="V111" s="283">
        <f>'01-Mapa de riesgo-UO'!AX112</f>
        <v>0</v>
      </c>
      <c r="W111" s="180">
        <f>IF(U111="COMPARTIR",'01-Mapa de riesgo-UO'!BA112, IF(U111=0, 0,$I$6))</f>
        <v>0</v>
      </c>
      <c r="X111" s="281"/>
      <c r="Y111" s="281"/>
      <c r="Z111" s="281"/>
      <c r="AA111" s="281"/>
      <c r="AB111" s="430"/>
    </row>
    <row r="112" spans="1:28" ht="65.25" hidden="1" customHeight="1" x14ac:dyDescent="0.25">
      <c r="A112" s="324">
        <v>35</v>
      </c>
      <c r="B112" s="332" t="str">
        <f>'01-Mapa de riesgo-UO'!D113</f>
        <v>INVESTIGACIÓN_E_INNOVACIÓN</v>
      </c>
      <c r="C112" s="402" t="str">
        <f>+'01-Mapa de riesgo-UO'!F113</f>
        <v>NO</v>
      </c>
      <c r="D112" s="332" t="str">
        <f>'01-Mapa de riesgo-UO'!J113</f>
        <v>Estratégico</v>
      </c>
      <c r="E112" s="332" t="str">
        <f>'01-Mapa de riesgo-UO'!K113</f>
        <v>Descenso de los Grupos de investigación vinculados a la Facultad en el escalafón de Colciencias</v>
      </c>
      <c r="F112" s="332"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32" t="str">
        <f>'01-Mapa de riesgo-UO'!M113</f>
        <v>Incumplimiento con las metas trazadas en el PDI
Pérdida de imagen institucional
Disminución en la investigación</v>
      </c>
      <c r="I112" s="431" t="str">
        <f>'01-Mapa de riesgo-UO'!AT113</f>
        <v>LEVE</v>
      </c>
      <c r="J112" s="332" t="str">
        <f>'01-Mapa de riesgo-UO'!AU113</f>
        <v>Número de Grupos de investigación vinculados a la Facultad que descienden en el escalafón de Colciencias</v>
      </c>
      <c r="K112" s="433">
        <v>0</v>
      </c>
      <c r="L112" s="399" t="s">
        <v>2776</v>
      </c>
      <c r="M112" s="278" t="str">
        <f>IF('01-Mapa de riesgo-UO'!S113="No existen", "No existe control para el riesgo",'01-Mapa de riesgo-UO'!W113)</f>
        <v>Convocatorias internas y externas de la Vicerrectoría de Investigaciones, Innovación y Extensión</v>
      </c>
      <c r="N112" s="278" t="str">
        <f>'01-Mapa de riesgo-UO'!AB113</f>
        <v xml:space="preserve">Sistema de Información </v>
      </c>
      <c r="O112" s="278">
        <f>'01-Mapa de riesgo-UO'!AG113</f>
        <v>0</v>
      </c>
      <c r="P112" s="280" t="str">
        <f>'01-Mapa de riesgo-UO'!AL113</f>
        <v>No definida</v>
      </c>
      <c r="Q112" s="280" t="str">
        <f>'01-Mapa de riesgo-UO'!AP113</f>
        <v>Preventivo</v>
      </c>
      <c r="R112" s="431" t="str">
        <f>'01-Mapa de riesgo-UO'!AR113</f>
        <v>ACEPTABLE</v>
      </c>
      <c r="S112" s="434" t="s">
        <v>2253</v>
      </c>
      <c r="T112" s="434"/>
      <c r="U112" s="283" t="str">
        <f>'01-Mapa de riesgo-UO'!AW113</f>
        <v>ASUMIR</v>
      </c>
      <c r="V112" s="283">
        <f>'01-Mapa de riesgo-UO'!AX113</f>
        <v>0</v>
      </c>
      <c r="W112" s="180">
        <f>IF(U112="COMPARTIR",'01-Mapa de riesgo-UO'!BA113, IF(U112=0, 0,$I$6))</f>
        <v>0</v>
      </c>
      <c r="X112" s="281"/>
      <c r="Y112" s="281"/>
      <c r="Z112" s="281"/>
      <c r="AA112" s="281"/>
      <c r="AB112" s="430" t="s">
        <v>2143</v>
      </c>
    </row>
    <row r="113" spans="1:28" ht="65.25" hidden="1" customHeight="1" x14ac:dyDescent="0.25">
      <c r="A113" s="324"/>
      <c r="B113" s="332"/>
      <c r="C113" s="402"/>
      <c r="D113" s="332"/>
      <c r="E113" s="332"/>
      <c r="F113" s="332"/>
      <c r="G113" s="52" t="str">
        <f>'01-Mapa de riesgo-UO'!I114</f>
        <v>Desactualización de la información del Grupo de Investigación en la plataforma de Colciencias</v>
      </c>
      <c r="H113" s="332"/>
      <c r="I113" s="431"/>
      <c r="J113" s="332"/>
      <c r="K113" s="401"/>
      <c r="L113" s="399"/>
      <c r="M113" s="278" t="str">
        <f>IF('01-Mapa de riesgo-UO'!S114="No existen", "No existe control para el riesgo",'01-Mapa de riesgo-UO'!W114)</f>
        <v>Sistema de información para la toma de decisiones</v>
      </c>
      <c r="N113" s="278" t="str">
        <f>'01-Mapa de riesgo-UO'!AB114</f>
        <v xml:space="preserve">Sistema de Información </v>
      </c>
      <c r="O113" s="278">
        <f>'01-Mapa de riesgo-UO'!AG114</f>
        <v>0</v>
      </c>
      <c r="P113" s="280" t="str">
        <f>'01-Mapa de riesgo-UO'!AL114</f>
        <v>No definida</v>
      </c>
      <c r="Q113" s="280" t="str">
        <f>'01-Mapa de riesgo-UO'!AP114</f>
        <v>Detectivo</v>
      </c>
      <c r="R113" s="431"/>
      <c r="S113" s="434" t="s">
        <v>2253</v>
      </c>
      <c r="T113" s="434"/>
      <c r="U113" s="283" t="str">
        <f>'01-Mapa de riesgo-UO'!AW114</f>
        <v>ASUMIR</v>
      </c>
      <c r="V113" s="283">
        <f>'01-Mapa de riesgo-UO'!AX114</f>
        <v>0</v>
      </c>
      <c r="W113" s="180">
        <f>IF(U113="COMPARTIR",'01-Mapa de riesgo-UO'!BA114, IF(U113=0, 0,$I$6))</f>
        <v>0</v>
      </c>
      <c r="X113" s="281"/>
      <c r="Y113" s="281"/>
      <c r="Z113" s="281"/>
      <c r="AA113" s="281"/>
      <c r="AB113" s="430"/>
    </row>
    <row r="114" spans="1:28" ht="65.25" hidden="1" customHeight="1" x14ac:dyDescent="0.25">
      <c r="A114" s="324"/>
      <c r="B114" s="332"/>
      <c r="C114" s="402"/>
      <c r="D114" s="332"/>
      <c r="E114" s="332"/>
      <c r="F114" s="332"/>
      <c r="G114" s="52" t="str">
        <f>'01-Mapa de riesgo-UO'!I115</f>
        <v xml:space="preserve">Incumplimiento del plan de trabajo docente en términos de investigación </v>
      </c>
      <c r="H114" s="332"/>
      <c r="I114" s="431"/>
      <c r="J114" s="332"/>
      <c r="K114" s="401"/>
      <c r="L114" s="399"/>
      <c r="M114" s="278" t="str">
        <f>IF('01-Mapa de riesgo-UO'!S115="No existen", "No existe control para el riesgo",'01-Mapa de riesgo-UO'!W115)</f>
        <v>Estatuto docente</v>
      </c>
      <c r="N114" s="278">
        <f>'01-Mapa de riesgo-UO'!AB115</f>
        <v>0</v>
      </c>
      <c r="O114" s="278">
        <f>'01-Mapa de riesgo-UO'!AG115</f>
        <v>0</v>
      </c>
      <c r="P114" s="280" t="str">
        <f>'01-Mapa de riesgo-UO'!AL115</f>
        <v>Semestral</v>
      </c>
      <c r="Q114" s="280" t="str">
        <f>'01-Mapa de riesgo-UO'!AP115</f>
        <v>Preventivo</v>
      </c>
      <c r="R114" s="431"/>
      <c r="S114" s="434" t="s">
        <v>2253</v>
      </c>
      <c r="T114" s="434"/>
      <c r="U114" s="283" t="str">
        <f>'01-Mapa de riesgo-UO'!AW115</f>
        <v>ASUMIR</v>
      </c>
      <c r="V114" s="283">
        <f>'01-Mapa de riesgo-UO'!AX115</f>
        <v>0</v>
      </c>
      <c r="W114" s="180">
        <f>IF(U114="COMPARTIR",'01-Mapa de riesgo-UO'!BA115, IF(U114=0, 0,$I$6))</f>
        <v>0</v>
      </c>
      <c r="X114" s="281"/>
      <c r="Y114" s="281"/>
      <c r="Z114" s="281"/>
      <c r="AA114" s="281"/>
      <c r="AB114" s="430"/>
    </row>
    <row r="115" spans="1:28" ht="65.25" hidden="1" customHeight="1" x14ac:dyDescent="0.25">
      <c r="A115" s="324">
        <v>36</v>
      </c>
      <c r="B115" s="332" t="str">
        <f>'01-Mapa de riesgo-UO'!D116</f>
        <v>INVESTIGACIÓN_E_INNOVACIÓN</v>
      </c>
      <c r="C115" s="402" t="str">
        <f>+'01-Mapa de riesgo-UO'!F116</f>
        <v>NO</v>
      </c>
      <c r="D115" s="332" t="str">
        <f>'01-Mapa de riesgo-UO'!J116</f>
        <v>Cumplimiento</v>
      </c>
      <c r="E115" s="332" t="str">
        <f>'01-Mapa de riesgo-UO'!K116</f>
        <v>Proyectos especiales con déficit presupuestal</v>
      </c>
      <c r="F115" s="332" t="str">
        <f>'01-Mapa de riesgo-UO'!L116</f>
        <v>Proyectos especiales de la facultad que no alcanzan los puntos de equilibrio requeridos para su funcionamiento</v>
      </c>
      <c r="G115" s="52" t="str">
        <f>'01-Mapa de riesgo-UO'!I116</f>
        <v>Poca demanda de los servicios ofrecidos por la Facultad</v>
      </c>
      <c r="H115" s="332" t="str">
        <f>'01-Mapa de riesgo-UO'!M116</f>
        <v>Afectación al fondo de la facultad
Incumplimiento de los compromisos pactados en el proyecto
Demandas por incumplimientos</v>
      </c>
      <c r="I115" s="431" t="str">
        <f>'01-Mapa de riesgo-UO'!AT116</f>
        <v>MODERADO</v>
      </c>
      <c r="J115" s="332" t="str">
        <f>'01-Mapa de riesgo-UO'!AU116</f>
        <v>Número de proyectos especiales que al momento de su liquidación presentan saldos en rojo</v>
      </c>
      <c r="K115" s="433">
        <v>0</v>
      </c>
      <c r="L115" s="399" t="s">
        <v>2777</v>
      </c>
      <c r="M115" s="278" t="str">
        <f>IF('01-Mapa de riesgo-UO'!S116="No existen", "No existe control para el riesgo",'01-Mapa de riesgo-UO'!W116)</f>
        <v>Acuerdo 21 de 2007</v>
      </c>
      <c r="N115" s="278">
        <f>'01-Mapa de riesgo-UO'!AB116</f>
        <v>0</v>
      </c>
      <c r="O115" s="278">
        <f>'01-Mapa de riesgo-UO'!AG116</f>
        <v>0</v>
      </c>
      <c r="P115" s="280" t="str">
        <f>'01-Mapa de riesgo-UO'!AL116</f>
        <v>Anual</v>
      </c>
      <c r="Q115" s="280" t="str">
        <f>'01-Mapa de riesgo-UO'!AP116</f>
        <v>Detectivo</v>
      </c>
      <c r="R115" s="431" t="str">
        <f>'01-Mapa de riesgo-UO'!AR116</f>
        <v>ACEPTABLE</v>
      </c>
      <c r="S115" s="434" t="s">
        <v>2253</v>
      </c>
      <c r="T115" s="434"/>
      <c r="U115" s="283" t="str">
        <f>'01-Mapa de riesgo-UO'!AW116</f>
        <v>REDUCIR</v>
      </c>
      <c r="V115" s="283" t="str">
        <f>'01-Mapa de riesgo-UO'!AX116</f>
        <v>Implementar acciones relacionadas con la difusión de los servicios de la facultad</v>
      </c>
      <c r="W115" s="180">
        <f>IF(U115="COMPARTIR",'01-Mapa de riesgo-UO'!BA116, IF(U115=0, 0,$I$6))</f>
        <v>0</v>
      </c>
      <c r="X115" s="281" t="s">
        <v>558</v>
      </c>
      <c r="Y115" s="281" t="s">
        <v>2257</v>
      </c>
      <c r="Z115" s="281" t="s">
        <v>561</v>
      </c>
      <c r="AA115" s="281" t="s">
        <v>2258</v>
      </c>
      <c r="AB115" s="430" t="s">
        <v>2143</v>
      </c>
    </row>
    <row r="116" spans="1:28" ht="65.25" hidden="1" customHeight="1" x14ac:dyDescent="0.25">
      <c r="A116" s="324"/>
      <c r="B116" s="332"/>
      <c r="C116" s="402"/>
      <c r="D116" s="332"/>
      <c r="E116" s="332"/>
      <c r="F116" s="332"/>
      <c r="G116" s="52" t="str">
        <f>'01-Mapa de riesgo-UO'!I117</f>
        <v>Presupuestos mal diseñados o falta de planeación de las actividades</v>
      </c>
      <c r="H116" s="332"/>
      <c r="I116" s="431"/>
      <c r="J116" s="332"/>
      <c r="K116" s="401"/>
      <c r="L116" s="399"/>
      <c r="M116" s="278" t="str">
        <f>IF('01-Mapa de riesgo-UO'!S117="No existen", "No existe control para el riesgo",'01-Mapa de riesgo-UO'!W117)</f>
        <v>Aplicativo de extensión</v>
      </c>
      <c r="N116" s="278" t="str">
        <f>'01-Mapa de riesgo-UO'!AB117</f>
        <v xml:space="preserve">sisema de información </v>
      </c>
      <c r="O116" s="278">
        <f>'01-Mapa de riesgo-UO'!AG117</f>
        <v>0</v>
      </c>
      <c r="P116" s="280" t="str">
        <f>'01-Mapa de riesgo-UO'!AL117</f>
        <v>Semanal</v>
      </c>
      <c r="Q116" s="280" t="str">
        <f>'01-Mapa de riesgo-UO'!AP117</f>
        <v>Preventivo</v>
      </c>
      <c r="R116" s="431"/>
      <c r="S116" s="434" t="s">
        <v>2253</v>
      </c>
      <c r="T116" s="434"/>
      <c r="U116" s="283" t="str">
        <f>'01-Mapa de riesgo-UO'!AW117</f>
        <v>REDUCIR</v>
      </c>
      <c r="V116" s="283" t="str">
        <f>'01-Mapa de riesgo-UO'!AX117</f>
        <v>Implementar acciones relacionadas con la proyección de los proyectos la facultad</v>
      </c>
      <c r="W116" s="180">
        <f>IF(U116="COMPARTIR",'01-Mapa de riesgo-UO'!BA117, IF(U116=0, 0,$I$6))</f>
        <v>0</v>
      </c>
      <c r="X116" s="281" t="s">
        <v>558</v>
      </c>
      <c r="Y116" s="281" t="s">
        <v>2259</v>
      </c>
      <c r="Z116" s="281" t="s">
        <v>561</v>
      </c>
      <c r="AA116" s="281" t="s">
        <v>2260</v>
      </c>
      <c r="AB116" s="430"/>
    </row>
    <row r="117" spans="1:28" ht="65.25" hidden="1" customHeight="1" x14ac:dyDescent="0.25">
      <c r="A117" s="324"/>
      <c r="B117" s="332"/>
      <c r="C117" s="402"/>
      <c r="D117" s="332"/>
      <c r="E117" s="332"/>
      <c r="F117" s="332"/>
      <c r="G117" s="52">
        <f>'01-Mapa de riesgo-UO'!I118</f>
        <v>0</v>
      </c>
      <c r="H117" s="332"/>
      <c r="I117" s="431"/>
      <c r="J117" s="332"/>
      <c r="K117" s="401"/>
      <c r="L117" s="399"/>
      <c r="M117" s="278" t="str">
        <f>IF('01-Mapa de riesgo-UO'!S118="No existen", "No existe control para el riesgo",'01-Mapa de riesgo-UO'!W118)</f>
        <v xml:space="preserve">Aprobación del Consejo de Facultad de los presupuestos de cada proyecto de extensión </v>
      </c>
      <c r="N117" s="278">
        <f>'01-Mapa de riesgo-UO'!AB118</f>
        <v>0</v>
      </c>
      <c r="O117" s="278" t="str">
        <f>'01-Mapa de riesgo-UO'!AG118</f>
        <v>Coordinador proyecto</v>
      </c>
      <c r="P117" s="280" t="str">
        <f>'01-Mapa de riesgo-UO'!AL118</f>
        <v>No definida</v>
      </c>
      <c r="Q117" s="280" t="str">
        <f>'01-Mapa de riesgo-UO'!AP118</f>
        <v>Preventivo</v>
      </c>
      <c r="R117" s="431"/>
      <c r="S117" s="434" t="s">
        <v>2253</v>
      </c>
      <c r="T117" s="434"/>
      <c r="U117" s="283">
        <f>'01-Mapa de riesgo-UO'!AW118</f>
        <v>0</v>
      </c>
      <c r="V117" s="283">
        <f>'01-Mapa de riesgo-UO'!AX118</f>
        <v>0</v>
      </c>
      <c r="W117" s="180">
        <f>IF(U117="COMPARTIR",'01-Mapa de riesgo-UO'!BA118, IF(U117=0, 0,$I$6))</f>
        <v>0</v>
      </c>
      <c r="X117" s="281"/>
      <c r="Y117" s="281"/>
      <c r="Z117" s="281"/>
      <c r="AA117" s="281"/>
      <c r="AB117" s="430"/>
    </row>
    <row r="118" spans="1:28" ht="65.25" hidden="1" customHeight="1" x14ac:dyDescent="0.25">
      <c r="A118" s="324">
        <v>37</v>
      </c>
      <c r="B118" s="332" t="str">
        <f>'01-Mapa de riesgo-UO'!D119</f>
        <v>ADMINISTRACIÓN_INSTITUCIONAL</v>
      </c>
      <c r="C118" s="402" t="str">
        <f>+'01-Mapa de riesgo-UO'!F119</f>
        <v>NO</v>
      </c>
      <c r="D118" s="332" t="str">
        <f>'01-Mapa de riesgo-UO'!J119</f>
        <v>Operacional</v>
      </c>
      <c r="E118" s="332" t="str">
        <f>'01-Mapa de riesgo-UO'!K119</f>
        <v>Baja calidad de la labor docente</v>
      </c>
      <c r="F118" s="332" t="str">
        <f>'01-Mapa de riesgo-UO'!L119</f>
        <v>Docentes con baja competencia para ejercer las actividades asignadas</v>
      </c>
      <c r="G118" s="52" t="str">
        <f>'01-Mapa de riesgo-UO'!I119</f>
        <v>Malas prácticas pedagógicas</v>
      </c>
      <c r="H118" s="332" t="str">
        <f>'01-Mapa de riesgo-UO'!M119</f>
        <v>Pérdida de la calidad del programa académico
Aumento de peticiones, quejas y reclamos
Pérdida de imagen institucional</v>
      </c>
      <c r="I118" s="431" t="str">
        <f>'01-Mapa de riesgo-UO'!AT119</f>
        <v>LEVE</v>
      </c>
      <c r="J118" s="332" t="str">
        <f>'01-Mapa de riesgo-UO'!AU119</f>
        <v>Porcentaje de satisfacción de los estudiantes frente a la labor docente (evaluación de desempeño)</v>
      </c>
      <c r="K118" s="433">
        <v>0</v>
      </c>
      <c r="L118" s="399" t="s">
        <v>2778</v>
      </c>
      <c r="M118" s="278" t="str">
        <f>IF('01-Mapa de riesgo-UO'!S119="No existen", "No existe control para el riesgo",'01-Mapa de riesgo-UO'!W119)</f>
        <v>Evaluación docente</v>
      </c>
      <c r="N118" s="278" t="str">
        <f>'01-Mapa de riesgo-UO'!AB119</f>
        <v xml:space="preserve">Sistema de informaicón </v>
      </c>
      <c r="O118" s="278">
        <f>'01-Mapa de riesgo-UO'!AG119</f>
        <v>0</v>
      </c>
      <c r="P118" s="280" t="str">
        <f>'01-Mapa de riesgo-UO'!AL119</f>
        <v>Semestral</v>
      </c>
      <c r="Q118" s="280" t="str">
        <f>'01-Mapa de riesgo-UO'!AP119</f>
        <v>Detectivo</v>
      </c>
      <c r="R118" s="431" t="str">
        <f>'01-Mapa de riesgo-UO'!AR119</f>
        <v>ACEPTABLE</v>
      </c>
      <c r="S118" s="434" t="s">
        <v>2253</v>
      </c>
      <c r="T118" s="434"/>
      <c r="U118" s="283" t="str">
        <f>'01-Mapa de riesgo-UO'!AW119</f>
        <v>ASUMIR</v>
      </c>
      <c r="V118" s="283">
        <f>'01-Mapa de riesgo-UO'!AX119</f>
        <v>0</v>
      </c>
      <c r="W118" s="180">
        <f>IF(U118="COMPARTIR",'01-Mapa de riesgo-UO'!BA119, IF(U118=0, 0,$I$6))</f>
        <v>0</v>
      </c>
      <c r="X118" s="281"/>
      <c r="Y118" s="281"/>
      <c r="Z118" s="281"/>
      <c r="AA118" s="281"/>
      <c r="AB118" s="430" t="s">
        <v>2143</v>
      </c>
    </row>
    <row r="119" spans="1:28" ht="65.25" hidden="1" customHeight="1" x14ac:dyDescent="0.25">
      <c r="A119" s="324"/>
      <c r="B119" s="332"/>
      <c r="C119" s="402"/>
      <c r="D119" s="332"/>
      <c r="E119" s="332"/>
      <c r="F119" s="332"/>
      <c r="G119" s="52" t="str">
        <f>'01-Mapa de riesgo-UO'!I120</f>
        <v>Grupos de estudiantes superiores a las políticas institucionales de creación de grupos</v>
      </c>
      <c r="H119" s="332"/>
      <c r="I119" s="431"/>
      <c r="J119" s="332"/>
      <c r="K119" s="401"/>
      <c r="L119" s="399"/>
      <c r="M119" s="278" t="str">
        <f>IF('01-Mapa de riesgo-UO'!S120="No existen", "No existe control para el riesgo",'01-Mapa de riesgo-UO'!W120)</f>
        <v xml:space="preserve">Formulación del plan de mejoramiento docente  a las calificaciones inferiores a 4.0 y retroalimentación de las observaciones </v>
      </c>
      <c r="N119" s="278">
        <f>'01-Mapa de riesgo-UO'!AB120</f>
        <v>0</v>
      </c>
      <c r="O119" s="278" t="str">
        <f>'01-Mapa de riesgo-UO'!AG120</f>
        <v>Director del programa</v>
      </c>
      <c r="P119" s="280" t="str">
        <f>'01-Mapa de riesgo-UO'!AL120</f>
        <v>Semestral</v>
      </c>
      <c r="Q119" s="280" t="str">
        <f>'01-Mapa de riesgo-UO'!AP120</f>
        <v>Preventivo</v>
      </c>
      <c r="R119" s="431"/>
      <c r="S119" s="434" t="s">
        <v>2253</v>
      </c>
      <c r="T119" s="434"/>
      <c r="U119" s="283" t="str">
        <f>'01-Mapa de riesgo-UO'!AW120</f>
        <v>ASUMIR</v>
      </c>
      <c r="V119" s="283">
        <f>'01-Mapa de riesgo-UO'!AX120</f>
        <v>0</v>
      </c>
      <c r="W119" s="180">
        <f>IF(U119="COMPARTIR",'01-Mapa de riesgo-UO'!BA120, IF(U119=0, 0,$I$6))</f>
        <v>0</v>
      </c>
      <c r="X119" s="281"/>
      <c r="Y119" s="281"/>
      <c r="Z119" s="281"/>
      <c r="AA119" s="281"/>
      <c r="AB119" s="430"/>
    </row>
    <row r="120" spans="1:28" ht="65.25" hidden="1" customHeight="1" x14ac:dyDescent="0.25">
      <c r="A120" s="324"/>
      <c r="B120" s="332"/>
      <c r="C120" s="402"/>
      <c r="D120" s="332"/>
      <c r="E120" s="332"/>
      <c r="F120" s="332"/>
      <c r="G120" s="52">
        <f>'01-Mapa de riesgo-UO'!I121</f>
        <v>0</v>
      </c>
      <c r="H120" s="332"/>
      <c r="I120" s="431"/>
      <c r="J120" s="332"/>
      <c r="K120" s="401"/>
      <c r="L120" s="399"/>
      <c r="M120" s="278">
        <f>IF('01-Mapa de riesgo-UO'!S121="No existen", "No existe control para el riesgo",'01-Mapa de riesgo-UO'!W121)</f>
        <v>0</v>
      </c>
      <c r="N120" s="278">
        <f>'01-Mapa de riesgo-UO'!AB121</f>
        <v>0</v>
      </c>
      <c r="O120" s="278">
        <f>'01-Mapa de riesgo-UO'!AG121</f>
        <v>0</v>
      </c>
      <c r="P120" s="280">
        <f>'01-Mapa de riesgo-UO'!AL121</f>
        <v>0</v>
      </c>
      <c r="Q120" s="280">
        <f>'01-Mapa de riesgo-UO'!AP121</f>
        <v>0</v>
      </c>
      <c r="R120" s="431"/>
      <c r="S120" s="399"/>
      <c r="T120" s="399"/>
      <c r="U120" s="283" t="str">
        <f>'01-Mapa de riesgo-UO'!AW121</f>
        <v>ASUMIR</v>
      </c>
      <c r="V120" s="283">
        <f>'01-Mapa de riesgo-UO'!AX121</f>
        <v>0</v>
      </c>
      <c r="W120" s="180">
        <f>IF(U120="COMPARTIR",'01-Mapa de riesgo-UO'!BA121, IF(U120=0, 0,$I$6))</f>
        <v>0</v>
      </c>
      <c r="X120" s="281"/>
      <c r="Y120" s="281"/>
      <c r="Z120" s="281"/>
      <c r="AA120" s="281"/>
      <c r="AB120" s="430"/>
    </row>
    <row r="121" spans="1:28" ht="65.25" hidden="1" customHeight="1" x14ac:dyDescent="0.25">
      <c r="A121" s="324">
        <v>38</v>
      </c>
      <c r="B121" s="332" t="str">
        <f>'01-Mapa de riesgo-UO'!D122</f>
        <v>ADMINISTRACIÓN_INSTITUCIONAL</v>
      </c>
      <c r="C121" s="402" t="str">
        <f>+'01-Mapa de riesgo-UO'!F122</f>
        <v>NO</v>
      </c>
      <c r="D121" s="332" t="str">
        <f>'01-Mapa de riesgo-UO'!J122</f>
        <v>Estratégico</v>
      </c>
      <c r="E121" s="332" t="str">
        <f>'01-Mapa de riesgo-UO'!K122</f>
        <v>Desatención de algunos procesos misionales de la Facultad de Ingenierías y ejecución lenta de los procesos académicos y administrativos</v>
      </c>
      <c r="F121" s="332"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32"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431" t="str">
        <f>'01-Mapa de riesgo-UO'!AT122</f>
        <v>MODERADO</v>
      </c>
      <c r="J121" s="332" t="str">
        <f>'01-Mapa de riesgo-UO'!AU122</f>
        <v>Relación (Número-de-estudiantes/Personal-Decanatura). Caracterización de plataformas vs procesos (Número plataformas / # procesos identificados);Incrementar el número de manuales construidos</v>
      </c>
      <c r="K121" s="473">
        <f>3349/4</f>
        <v>837.25</v>
      </c>
      <c r="L121" s="475" t="s">
        <v>2263</v>
      </c>
      <c r="M121" s="278" t="str">
        <f>IF('01-Mapa de riesgo-UO'!S122="No existen", "No existe control para el riesgo",'01-Mapa de riesgo-UO'!W122)</f>
        <v>Ajuste mensual de los manuales de procesos, ajustados a la actualidad normativa de la institución</v>
      </c>
      <c r="N121" s="278">
        <f>'01-Mapa de riesgo-UO'!AB122</f>
        <v>0</v>
      </c>
      <c r="O121" s="278" t="str">
        <f>'01-Mapa de riesgo-UO'!AG122</f>
        <v>Profesional de Apoyo</v>
      </c>
      <c r="P121" s="280" t="str">
        <f>'01-Mapa de riesgo-UO'!AL122</f>
        <v>Mensual</v>
      </c>
      <c r="Q121" s="280" t="str">
        <f>'01-Mapa de riesgo-UO'!AP122</f>
        <v>Preventivo</v>
      </c>
      <c r="R121" s="431" t="str">
        <f>'01-Mapa de riesgo-UO'!AR122</f>
        <v>FUERTE</v>
      </c>
      <c r="S121" s="399" t="s">
        <v>2782</v>
      </c>
      <c r="T121" s="399"/>
      <c r="U121" s="283" t="str">
        <f>'01-Mapa de riesgo-UO'!AW122</f>
        <v>REDUCIR</v>
      </c>
      <c r="V121" s="283" t="str">
        <f>'01-Mapa de riesgo-UO'!AX122</f>
        <v>Creación de reglamento interno del Consejo de Facultad y 3 manuales de procedimientos para procesos académico/administrativos críticos de la facultad</v>
      </c>
      <c r="W121" s="180">
        <f>IF(U121="COMPARTIR",'01-Mapa de riesgo-UO'!BA122, IF(U121=0, 0,$I$6))</f>
        <v>0</v>
      </c>
      <c r="X121" s="281" t="s">
        <v>271</v>
      </c>
      <c r="Y121" s="281" t="s">
        <v>2283</v>
      </c>
      <c r="Z121" s="281" t="s">
        <v>559</v>
      </c>
      <c r="AA121" s="281"/>
      <c r="AB121" s="430" t="s">
        <v>2144</v>
      </c>
    </row>
    <row r="122" spans="1:28" ht="65.25" hidden="1" customHeight="1" x14ac:dyDescent="0.25">
      <c r="A122" s="324"/>
      <c r="B122" s="332"/>
      <c r="C122" s="402"/>
      <c r="D122" s="332"/>
      <c r="E122" s="332"/>
      <c r="F122" s="332"/>
      <c r="G122" s="52" t="str">
        <f>'01-Mapa de riesgo-UO'!I123</f>
        <v>No se cuenta con aplicativos ni los suficientes mecanismos para el seguimiento de la totalidad de los procesos académicos/administrativos de la facultad.</v>
      </c>
      <c r="H122" s="332"/>
      <c r="I122" s="431"/>
      <c r="J122" s="332"/>
      <c r="K122" s="440"/>
      <c r="L122" s="454"/>
      <c r="M122" s="278"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78">
        <f>'01-Mapa de riesgo-UO'!AB123</f>
        <v>0</v>
      </c>
      <c r="O122" s="278" t="str">
        <f>'01-Mapa de riesgo-UO'!AG123</f>
        <v>Decano</v>
      </c>
      <c r="P122" s="280" t="str">
        <f>'01-Mapa de riesgo-UO'!AL123</f>
        <v>Mensual</v>
      </c>
      <c r="Q122" s="280" t="str">
        <f>'01-Mapa de riesgo-UO'!AP123</f>
        <v>Preventivo</v>
      </c>
      <c r="R122" s="431"/>
      <c r="S122" s="399" t="s">
        <v>2270</v>
      </c>
      <c r="T122" s="399"/>
      <c r="U122" s="283" t="str">
        <f>'01-Mapa de riesgo-UO'!AW123</f>
        <v>TRANSFERIR</v>
      </c>
      <c r="V122" s="28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81" t="s">
        <v>558</v>
      </c>
      <c r="Y122" s="281" t="s">
        <v>2284</v>
      </c>
      <c r="Z122" s="281" t="s">
        <v>562</v>
      </c>
      <c r="AA122" s="281"/>
      <c r="AB122" s="430"/>
    </row>
    <row r="123" spans="1:28" ht="65.25" hidden="1" customHeight="1" thickBot="1" x14ac:dyDescent="0.25">
      <c r="A123" s="324"/>
      <c r="B123" s="332"/>
      <c r="C123" s="402"/>
      <c r="D123" s="332"/>
      <c r="E123" s="332"/>
      <c r="F123" s="332"/>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32"/>
      <c r="I123" s="431"/>
      <c r="J123" s="332"/>
      <c r="K123" s="471"/>
      <c r="L123" s="472"/>
      <c r="M123" s="278" t="str">
        <f>IF('01-Mapa de riesgo-UO'!S124="No existen", "No existe control para el riesgo",'01-Mapa de riesgo-UO'!W124)</f>
        <v>Actualización y documentación de las necesidades evidenciadas para la modernización de la estructura administrativa.</v>
      </c>
      <c r="N123" s="278">
        <f>'01-Mapa de riesgo-UO'!AB124</f>
        <v>0</v>
      </c>
      <c r="O123" s="278" t="str">
        <f>'01-Mapa de riesgo-UO'!AG124</f>
        <v>Profesional de Apoyo</v>
      </c>
      <c r="P123" s="280" t="str">
        <f>'01-Mapa de riesgo-UO'!AL124</f>
        <v>Trimestral</v>
      </c>
      <c r="Q123" s="280" t="str">
        <f>'01-Mapa de riesgo-UO'!AP124</f>
        <v>Preventivo</v>
      </c>
      <c r="R123" s="431"/>
      <c r="S123" s="399" t="s">
        <v>2271</v>
      </c>
      <c r="T123" s="399"/>
      <c r="U123" s="283" t="str">
        <f>'01-Mapa de riesgo-UO'!AW124</f>
        <v>TRANSFERIR</v>
      </c>
      <c r="V123" s="28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81" t="s">
        <v>558</v>
      </c>
      <c r="Y123" s="281" t="s">
        <v>2285</v>
      </c>
      <c r="Z123" s="281" t="s">
        <v>562</v>
      </c>
      <c r="AA123" s="281"/>
      <c r="AB123" s="430"/>
    </row>
    <row r="124" spans="1:28" ht="65.25" hidden="1" customHeight="1" thickBot="1" x14ac:dyDescent="0.25">
      <c r="A124" s="324">
        <v>39</v>
      </c>
      <c r="B124" s="332" t="str">
        <f>'01-Mapa de riesgo-UO'!D125</f>
        <v>DOCENCIA</v>
      </c>
      <c r="C124" s="402" t="str">
        <f>+'01-Mapa de riesgo-UO'!F125</f>
        <v>NO</v>
      </c>
      <c r="D124" s="332" t="str">
        <f>'01-Mapa de riesgo-UO'!J125</f>
        <v>Estratégico</v>
      </c>
      <c r="E124" s="332" t="str">
        <f>'01-Mapa de riesgo-UO'!K125</f>
        <v>Pérdida del registro calificado y de la acreditación de algún programa de pregrado o posgrado</v>
      </c>
      <c r="F124" s="332"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32" t="str">
        <f>'01-Mapa de riesgo-UO'!M125</f>
        <v>Pérdida de posibilidad de apertura y matrícula en los programas académicos.
Imagen desfavorable regional y en la comunidad académica</v>
      </c>
      <c r="I124" s="431" t="str">
        <f>'01-Mapa de riesgo-UO'!AT125</f>
        <v>LEVE</v>
      </c>
      <c r="J124" s="332" t="str">
        <f>'01-Mapa de riesgo-UO'!AU125</f>
        <v>Programas con registro calificado y reacreditación efectuado o en proceso</v>
      </c>
      <c r="K124" s="474">
        <v>1</v>
      </c>
      <c r="L124" s="469" t="s">
        <v>2264</v>
      </c>
      <c r="M124" s="278" t="str">
        <f>IF('01-Mapa de riesgo-UO'!S125="No existen", "No existe control para el riesgo",'01-Mapa de riesgo-UO'!W125)</f>
        <v>Capacitación sobre los procesos y procedimiento que conlleven los registros calificados y las acreditaciónes de alta calidad de programas</v>
      </c>
      <c r="N124" s="278" t="str">
        <f>'01-Mapa de riesgo-UO'!AB125</f>
        <v>Google Calendar</v>
      </c>
      <c r="O124" s="278" t="str">
        <f>'01-Mapa de riesgo-UO'!AG125</f>
        <v>Vicerrector Académico</v>
      </c>
      <c r="P124" s="280" t="str">
        <f>'01-Mapa de riesgo-UO'!AL125</f>
        <v>Anual</v>
      </c>
      <c r="Q124" s="280" t="str">
        <f>'01-Mapa de riesgo-UO'!AP125</f>
        <v>Preventivo</v>
      </c>
      <c r="R124" s="431" t="str">
        <f>'01-Mapa de riesgo-UO'!AR125</f>
        <v>FUERTE</v>
      </c>
      <c r="S124" s="399" t="s">
        <v>2272</v>
      </c>
      <c r="T124" s="399"/>
      <c r="U124" s="283" t="str">
        <f>'01-Mapa de riesgo-UO'!AW125</f>
        <v>ASUMIR</v>
      </c>
      <c r="V124" s="283">
        <f>'01-Mapa de riesgo-UO'!AX125</f>
        <v>0</v>
      </c>
      <c r="W124" s="180">
        <f>IF(U124="COMPARTIR",'01-Mapa de riesgo-UO'!BA125, IF(U124=0, 0,$I$6))</f>
        <v>0</v>
      </c>
      <c r="X124" s="281"/>
      <c r="Y124" s="281"/>
      <c r="Z124" s="281"/>
      <c r="AA124" s="281"/>
      <c r="AB124" s="430" t="s">
        <v>2144</v>
      </c>
    </row>
    <row r="125" spans="1:28" ht="65.25" hidden="1" customHeight="1" x14ac:dyDescent="0.25">
      <c r="A125" s="324"/>
      <c r="B125" s="332"/>
      <c r="C125" s="402"/>
      <c r="D125" s="332"/>
      <c r="E125" s="332"/>
      <c r="F125" s="332"/>
      <c r="G125" s="52" t="str">
        <f>'01-Mapa de riesgo-UO'!I126</f>
        <v>Ausencia de procesos de sistematización de las experiencias desde decanatura apoyado en direcciones</v>
      </c>
      <c r="H125" s="332"/>
      <c r="I125" s="431"/>
      <c r="J125" s="332"/>
      <c r="K125" s="440"/>
      <c r="L125" s="454"/>
      <c r="M125" s="278"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78" t="str">
        <f>'01-Mapa de riesgo-UO'!AB126</f>
        <v>Google Drive</v>
      </c>
      <c r="O125" s="278" t="str">
        <f>'01-Mapa de riesgo-UO'!AG126</f>
        <v>Director del Programa / Decano</v>
      </c>
      <c r="P125" s="280" t="str">
        <f>'01-Mapa de riesgo-UO'!AL126</f>
        <v>Semestral</v>
      </c>
      <c r="Q125" s="280" t="str">
        <f>'01-Mapa de riesgo-UO'!AP126</f>
        <v>Preventivo</v>
      </c>
      <c r="R125" s="431"/>
      <c r="S125" s="399" t="s">
        <v>2273</v>
      </c>
      <c r="T125" s="399"/>
      <c r="U125" s="283" t="str">
        <f>'01-Mapa de riesgo-UO'!AW126</f>
        <v>ASUMIR</v>
      </c>
      <c r="V125" s="283">
        <f>'01-Mapa de riesgo-UO'!AX126</f>
        <v>0</v>
      </c>
      <c r="W125" s="180">
        <f>IF(U125="COMPARTIR",'01-Mapa de riesgo-UO'!BA126, IF(U125=0, 0,$I$6))</f>
        <v>0</v>
      </c>
      <c r="X125" s="281"/>
      <c r="Y125" s="281"/>
      <c r="Z125" s="281"/>
      <c r="AA125" s="281"/>
      <c r="AB125" s="430"/>
    </row>
    <row r="126" spans="1:28" ht="65.25" hidden="1" customHeight="1" thickBot="1" x14ac:dyDescent="0.25">
      <c r="A126" s="324"/>
      <c r="B126" s="332"/>
      <c r="C126" s="402"/>
      <c r="D126" s="332"/>
      <c r="E126" s="332"/>
      <c r="F126" s="332"/>
      <c r="G126" s="52">
        <f>'01-Mapa de riesgo-UO'!I127</f>
        <v>0</v>
      </c>
      <c r="H126" s="332"/>
      <c r="I126" s="431"/>
      <c r="J126" s="332"/>
      <c r="K126" s="471"/>
      <c r="L126" s="472"/>
      <c r="M126" s="278">
        <f>IF('01-Mapa de riesgo-UO'!S127="No existen", "No existe control para el riesgo",'01-Mapa de riesgo-UO'!W127)</f>
        <v>0</v>
      </c>
      <c r="N126" s="278">
        <f>'01-Mapa de riesgo-UO'!AB127</f>
        <v>0</v>
      </c>
      <c r="O126" s="278">
        <f>'01-Mapa de riesgo-UO'!AG127</f>
        <v>0</v>
      </c>
      <c r="P126" s="280">
        <f>'01-Mapa de riesgo-UO'!AL127</f>
        <v>0</v>
      </c>
      <c r="Q126" s="280">
        <f>'01-Mapa de riesgo-UO'!AP127</f>
        <v>0</v>
      </c>
      <c r="R126" s="431"/>
      <c r="S126" s="399"/>
      <c r="T126" s="399"/>
      <c r="U126" s="283" t="str">
        <f>'01-Mapa de riesgo-UO'!AW127</f>
        <v>ASUMIR</v>
      </c>
      <c r="V126" s="283">
        <f>'01-Mapa de riesgo-UO'!AX127</f>
        <v>0</v>
      </c>
      <c r="W126" s="180">
        <f>IF(U126="COMPARTIR",'01-Mapa de riesgo-UO'!BA127, IF(U126=0, 0,$I$6))</f>
        <v>0</v>
      </c>
      <c r="X126" s="281"/>
      <c r="Y126" s="281"/>
      <c r="Z126" s="281"/>
      <c r="AA126" s="281"/>
      <c r="AB126" s="430"/>
    </row>
    <row r="127" spans="1:28" ht="65.25" hidden="1" customHeight="1" thickBot="1" x14ac:dyDescent="0.25">
      <c r="A127" s="324">
        <v>40</v>
      </c>
      <c r="B127" s="332" t="str">
        <f>'01-Mapa de riesgo-UO'!D128</f>
        <v>DOCENCIA</v>
      </c>
      <c r="C127" s="402" t="str">
        <f>+'01-Mapa de riesgo-UO'!F128</f>
        <v>NO</v>
      </c>
      <c r="D127" s="332" t="str">
        <f>'01-Mapa de riesgo-UO'!J128</f>
        <v>Estratégico</v>
      </c>
      <c r="E127" s="332" t="str">
        <f>'01-Mapa de riesgo-UO'!K128</f>
        <v>Disminución de profesores para soportar el desarrollo de la docencia, investigación, extensión así como los PEP, el PEI y el PDI</v>
      </c>
      <c r="F127" s="332"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32" t="str">
        <f>'01-Mapa de riesgo-UO'!M128</f>
        <v>Reducción del impacto en el ejercicio pedagógico
Disminución de la eficacia en el logro de los resultados de aprendizaje y por consiguiente riesgo de pérdida de sellos de calidad</v>
      </c>
      <c r="I127" s="431" t="str">
        <f>'01-Mapa de riesgo-UO'!AT128</f>
        <v>LEVE</v>
      </c>
      <c r="J127" s="332" t="str">
        <f>'01-Mapa de riesgo-UO'!AU128</f>
        <v>Documentación de necesidad en crecimiento de planta y relación docente/estudiante</v>
      </c>
      <c r="K127" s="473">
        <f>(3349/43)</f>
        <v>77.883720930232556</v>
      </c>
      <c r="L127" s="469" t="s">
        <v>2265</v>
      </c>
      <c r="M127" s="278" t="str">
        <f>IF('01-Mapa de riesgo-UO'!S128="No existen", "No existe control para el riesgo",'01-Mapa de riesgo-UO'!W128)</f>
        <v>Documento actualizado con las necesidades de planta y sus indicadores estudiante/docente</v>
      </c>
      <c r="N127" s="278" t="str">
        <f>'01-Mapa de riesgo-UO'!AB128</f>
        <v>Google Drive</v>
      </c>
      <c r="O127" s="278" t="str">
        <f>'01-Mapa de riesgo-UO'!AG128</f>
        <v>Profesional de Apoyo</v>
      </c>
      <c r="P127" s="280" t="str">
        <f>'01-Mapa de riesgo-UO'!AL128</f>
        <v>Semestral</v>
      </c>
      <c r="Q127" s="280" t="str">
        <f>'01-Mapa de riesgo-UO'!AP128</f>
        <v>Preventivo</v>
      </c>
      <c r="R127" s="431" t="str">
        <f>'01-Mapa de riesgo-UO'!AR128</f>
        <v>FUERTE</v>
      </c>
      <c r="S127" s="441" t="s">
        <v>2274</v>
      </c>
      <c r="T127" s="442"/>
      <c r="U127" s="283" t="str">
        <f>'01-Mapa de riesgo-UO'!AW128</f>
        <v>ASUMIR</v>
      </c>
      <c r="V127" s="283">
        <f>'01-Mapa de riesgo-UO'!AX128</f>
        <v>0</v>
      </c>
      <c r="W127" s="180">
        <f>IF(U127="COMPARTIR",'01-Mapa de riesgo-UO'!BA128, IF(U127=0, 0,$I$6))</f>
        <v>0</v>
      </c>
      <c r="X127" s="281"/>
      <c r="Y127" s="281"/>
      <c r="Z127" s="281"/>
      <c r="AA127" s="281"/>
      <c r="AB127" s="430" t="s">
        <v>2143</v>
      </c>
    </row>
    <row r="128" spans="1:28" ht="65.25" hidden="1" customHeight="1" x14ac:dyDescent="0.25">
      <c r="A128" s="324"/>
      <c r="B128" s="332"/>
      <c r="C128" s="402"/>
      <c r="D128" s="332"/>
      <c r="E128" s="332"/>
      <c r="F128" s="332"/>
      <c r="G128" s="52" t="str">
        <f>'01-Mapa de riesgo-UO'!I129</f>
        <v>Ausencia de procesos de sistematización de las experiencias desde decanatura apoyado en direcciones</v>
      </c>
      <c r="H128" s="332"/>
      <c r="I128" s="431"/>
      <c r="J128" s="332"/>
      <c r="K128" s="440"/>
      <c r="L128" s="454"/>
      <c r="M128" s="278" t="str">
        <f>IF('01-Mapa de riesgo-UO'!S129="No existen", "No existe control para el riesgo",'01-Mapa de riesgo-UO'!W129)</f>
        <v>Mecanismo sistemático de necesidad de personal docente de planta/transitorio requerido; discusión en Consejo de Facultad para transladar a órganos superiores</v>
      </c>
      <c r="N128" s="278" t="str">
        <f>'01-Mapa de riesgo-UO'!AB129</f>
        <v>Aplicativo en Línea</v>
      </c>
      <c r="O128" s="278" t="str">
        <f>'01-Mapa de riesgo-UO'!AG129</f>
        <v>Profesional de Apoyo</v>
      </c>
      <c r="P128" s="280" t="str">
        <f>'01-Mapa de riesgo-UO'!AL129</f>
        <v>Semestral</v>
      </c>
      <c r="Q128" s="280" t="str">
        <f>'01-Mapa de riesgo-UO'!AP129</f>
        <v>Preventivo</v>
      </c>
      <c r="R128" s="431"/>
      <c r="S128" s="441" t="s">
        <v>2275</v>
      </c>
      <c r="T128" s="442"/>
      <c r="U128" s="283" t="str">
        <f>'01-Mapa de riesgo-UO'!AW129</f>
        <v>ASUMIR</v>
      </c>
      <c r="V128" s="283">
        <f>'01-Mapa de riesgo-UO'!AX129</f>
        <v>0</v>
      </c>
      <c r="W128" s="180">
        <f>IF(U128="COMPARTIR",'01-Mapa de riesgo-UO'!BA129, IF(U128=0, 0,$I$6))</f>
        <v>0</v>
      </c>
      <c r="X128" s="281"/>
      <c r="Y128" s="281"/>
      <c r="Z128" s="281"/>
      <c r="AA128" s="281"/>
      <c r="AB128" s="430"/>
    </row>
    <row r="129" spans="1:28" ht="65.25" hidden="1" customHeight="1" thickBot="1" x14ac:dyDescent="0.25">
      <c r="A129" s="324"/>
      <c r="B129" s="332"/>
      <c r="C129" s="402"/>
      <c r="D129" s="332"/>
      <c r="E129" s="332"/>
      <c r="F129" s="332"/>
      <c r="G129" s="52">
        <f>'01-Mapa de riesgo-UO'!I130</f>
        <v>0</v>
      </c>
      <c r="H129" s="332"/>
      <c r="I129" s="431"/>
      <c r="J129" s="332"/>
      <c r="K129" s="471"/>
      <c r="L129" s="472"/>
      <c r="M129" s="278">
        <f>IF('01-Mapa de riesgo-UO'!S130="No existen", "No existe control para el riesgo",'01-Mapa de riesgo-UO'!W130)</f>
        <v>0</v>
      </c>
      <c r="N129" s="278">
        <f>'01-Mapa de riesgo-UO'!AB130</f>
        <v>0</v>
      </c>
      <c r="O129" s="278">
        <f>'01-Mapa de riesgo-UO'!AG130</f>
        <v>0</v>
      </c>
      <c r="P129" s="280">
        <f>'01-Mapa de riesgo-UO'!AL130</f>
        <v>0</v>
      </c>
      <c r="Q129" s="280">
        <f>'01-Mapa de riesgo-UO'!AP130</f>
        <v>0</v>
      </c>
      <c r="R129" s="431"/>
      <c r="S129" s="441"/>
      <c r="T129" s="442"/>
      <c r="U129" s="283" t="str">
        <f>'01-Mapa de riesgo-UO'!AW130</f>
        <v>ASUMIR</v>
      </c>
      <c r="V129" s="283">
        <f>'01-Mapa de riesgo-UO'!AX130</f>
        <v>0</v>
      </c>
      <c r="W129" s="180">
        <f>IF(U129="COMPARTIR",'01-Mapa de riesgo-UO'!BA130, IF(U129=0, 0,$I$6))</f>
        <v>0</v>
      </c>
      <c r="X129" s="281"/>
      <c r="Y129" s="281"/>
      <c r="Z129" s="281"/>
      <c r="AA129" s="281"/>
      <c r="AB129" s="430"/>
    </row>
    <row r="130" spans="1:28" ht="65.25" hidden="1" customHeight="1" x14ac:dyDescent="0.25">
      <c r="A130" s="324">
        <v>41</v>
      </c>
      <c r="B130" s="332" t="str">
        <f>'01-Mapa de riesgo-UO'!D131</f>
        <v>DOCENCIA</v>
      </c>
      <c r="C130" s="402" t="str">
        <f>+'01-Mapa de riesgo-UO'!F131</f>
        <v>NO</v>
      </c>
      <c r="D130" s="332" t="str">
        <f>'01-Mapa de riesgo-UO'!J131</f>
        <v>Estratégico</v>
      </c>
      <c r="E130" s="332" t="str">
        <f>'01-Mapa de riesgo-UO'!K131</f>
        <v>Deserción estudiantil incremental</v>
      </c>
      <c r="F130" s="332"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32" t="str">
        <f>'01-Mapa de riesgo-UO'!M131</f>
        <v>Frustración al estudiante vinculado, demotivación y desconfianza del sistema educativo.
Ineficiencia económica de la institución y el sistema universitario</v>
      </c>
      <c r="I130" s="431" t="str">
        <f>'01-Mapa de riesgo-UO'!AT131</f>
        <v>LEVE</v>
      </c>
      <c r="J130" s="332" t="str">
        <f>'01-Mapa de riesgo-UO'!AU131</f>
        <v>Porcentaje de deserción en cada uno de los programas</v>
      </c>
      <c r="K130" s="470">
        <v>7.7600000000000002E-2</v>
      </c>
      <c r="L130" s="469" t="s">
        <v>2266</v>
      </c>
      <c r="M130" s="278" t="str">
        <f>IF('01-Mapa de riesgo-UO'!S131="No existen", "No existe control para el riesgo",'01-Mapa de riesgo-UO'!W131)</f>
        <v>Monitoreo de cifras de deserción, para posterior análisis de vulnerabilidades</v>
      </c>
      <c r="N130" s="278" t="str">
        <f>'01-Mapa de riesgo-UO'!AB131</f>
        <v>Aplicatívo en Linea</v>
      </c>
      <c r="O130" s="278" t="str">
        <f>'01-Mapa de riesgo-UO'!AG131</f>
        <v xml:space="preserve">Vicerrectoría </v>
      </c>
      <c r="P130" s="280" t="str">
        <f>'01-Mapa de riesgo-UO'!AL131</f>
        <v>Quincenal</v>
      </c>
      <c r="Q130" s="280" t="str">
        <f>'01-Mapa de riesgo-UO'!AP131</f>
        <v>Preventivo</v>
      </c>
      <c r="R130" s="431" t="str">
        <f>'01-Mapa de riesgo-UO'!AR131</f>
        <v>ACEPTABLE</v>
      </c>
      <c r="S130" s="441" t="s">
        <v>2276</v>
      </c>
      <c r="T130" s="442"/>
      <c r="U130" s="283" t="str">
        <f>'01-Mapa de riesgo-UO'!AW131</f>
        <v>ASUMIR</v>
      </c>
      <c r="V130" s="283">
        <f>'01-Mapa de riesgo-UO'!AX131</f>
        <v>0</v>
      </c>
      <c r="W130" s="180">
        <f>IF(U130="COMPARTIR",'01-Mapa de riesgo-UO'!BA131, IF(U130=0, 0,$I$6))</f>
        <v>0</v>
      </c>
      <c r="X130" s="281"/>
      <c r="Y130" s="281"/>
      <c r="Z130" s="281"/>
      <c r="AA130" s="281"/>
      <c r="AB130" s="430" t="s">
        <v>2143</v>
      </c>
    </row>
    <row r="131" spans="1:28" ht="65.25" hidden="1" customHeight="1" x14ac:dyDescent="0.25">
      <c r="A131" s="324"/>
      <c r="B131" s="332"/>
      <c r="C131" s="402"/>
      <c r="D131" s="332"/>
      <c r="E131" s="332"/>
      <c r="F131" s="332"/>
      <c r="G131" s="52" t="str">
        <f>'01-Mapa de riesgo-UO'!I132</f>
        <v>La falta de acompañamiento hacia los estudiantes facilita la deserción por fallas académicas, desconocimiento de procesos</v>
      </c>
      <c r="H131" s="332"/>
      <c r="I131" s="431"/>
      <c r="J131" s="332"/>
      <c r="K131" s="440"/>
      <c r="L131" s="454"/>
      <c r="M131" s="278" t="str">
        <f>IF('01-Mapa de riesgo-UO'!S132="No existen", "No existe control para el riesgo",'01-Mapa de riesgo-UO'!W132)</f>
        <v>Acciones permanentes de intervención sobre el entorno universitaria que acompañe a los estudiantes en coordinación con VRSYBU presentadas en Consejo de Facultad</v>
      </c>
      <c r="N131" s="278">
        <f>'01-Mapa de riesgo-UO'!AB132</f>
        <v>0</v>
      </c>
      <c r="O131" s="278" t="str">
        <f>'01-Mapa de riesgo-UO'!AG132</f>
        <v>Decano</v>
      </c>
      <c r="P131" s="280" t="str">
        <f>'01-Mapa de riesgo-UO'!AL132</f>
        <v>Semestral</v>
      </c>
      <c r="Q131" s="280" t="str">
        <f>'01-Mapa de riesgo-UO'!AP132</f>
        <v>Preventivo</v>
      </c>
      <c r="R131" s="431"/>
      <c r="S131" s="441" t="s">
        <v>2277</v>
      </c>
      <c r="T131" s="442"/>
      <c r="U131" s="283" t="str">
        <f>'01-Mapa de riesgo-UO'!AW132</f>
        <v>ASUMIR</v>
      </c>
      <c r="V131" s="283">
        <f>'01-Mapa de riesgo-UO'!AX132</f>
        <v>0</v>
      </c>
      <c r="W131" s="180">
        <f>IF(U131="COMPARTIR",'01-Mapa de riesgo-UO'!BA132, IF(U131=0, 0,$I$6))</f>
        <v>0</v>
      </c>
      <c r="X131" s="281"/>
      <c r="Y131" s="281"/>
      <c r="Z131" s="281"/>
      <c r="AA131" s="281"/>
      <c r="AB131" s="430"/>
    </row>
    <row r="132" spans="1:28" ht="65.25" hidden="1" customHeight="1" thickBot="1" x14ac:dyDescent="0.25">
      <c r="A132" s="324"/>
      <c r="B132" s="332"/>
      <c r="C132" s="402"/>
      <c r="D132" s="332"/>
      <c r="E132" s="332"/>
      <c r="F132" s="332"/>
      <c r="G132" s="52" t="str">
        <f>'01-Mapa de riesgo-UO'!I133</f>
        <v>Carencia de ambientes educativos institucionales que fomenten la investigación, brinden apoyo a emprendedores, faciliten visitas académicas y promuevan la pertenencia en grupos de afinidad y de investigación, entre otros</v>
      </c>
      <c r="H132" s="332"/>
      <c r="I132" s="431"/>
      <c r="J132" s="332"/>
      <c r="K132" s="471"/>
      <c r="L132" s="472"/>
      <c r="M132" s="278" t="str">
        <f>IF('01-Mapa de riesgo-UO'!S133="No existen", "No existe control para el riesgo",'01-Mapa de riesgo-UO'!W133)</f>
        <v>Plantear la necesidad  de generar un sistema de medición de la deserción con la capacidad de caracterizar las causas del fenómeno.</v>
      </c>
      <c r="N132" s="278">
        <f>'01-Mapa de riesgo-UO'!AB133</f>
        <v>0</v>
      </c>
      <c r="O132" s="278" t="str">
        <f>'01-Mapa de riesgo-UO'!AG133</f>
        <v>Decano</v>
      </c>
      <c r="P132" s="280" t="str">
        <f>'01-Mapa de riesgo-UO'!AL133</f>
        <v>Semestral</v>
      </c>
      <c r="Q132" s="280" t="str">
        <f>'01-Mapa de riesgo-UO'!AP133</f>
        <v>Preventivo</v>
      </c>
      <c r="R132" s="431"/>
      <c r="S132" s="441" t="s">
        <v>2278</v>
      </c>
      <c r="T132" s="442"/>
      <c r="U132" s="283" t="str">
        <f>'01-Mapa de riesgo-UO'!AW133</f>
        <v>ASUMIR</v>
      </c>
      <c r="V132" s="283">
        <f>'01-Mapa de riesgo-UO'!AX133</f>
        <v>0</v>
      </c>
      <c r="W132" s="180">
        <f>IF(U132="COMPARTIR",'01-Mapa de riesgo-UO'!BA133, IF(U132=0, 0,$I$6))</f>
        <v>0</v>
      </c>
      <c r="X132" s="281"/>
      <c r="Y132" s="281"/>
      <c r="Z132" s="281"/>
      <c r="AA132" s="281"/>
      <c r="AB132" s="430"/>
    </row>
    <row r="133" spans="1:28" ht="65.25" customHeight="1" x14ac:dyDescent="0.2">
      <c r="A133" s="324">
        <v>42</v>
      </c>
      <c r="B133" s="332" t="str">
        <f>'01-Mapa de riesgo-UO'!D134</f>
        <v>EXTENSIÓN_PROYECCIÓN_SOCIAL</v>
      </c>
      <c r="C133" s="402" t="str">
        <f>+'01-Mapa de riesgo-UO'!F134</f>
        <v>NO</v>
      </c>
      <c r="D133" s="332" t="str">
        <f>'01-Mapa de riesgo-UO'!J134</f>
        <v>Estratégico</v>
      </c>
      <c r="E133" s="332" t="str">
        <f>'01-Mapa de riesgo-UO'!K134</f>
        <v>Bajo relacionamiento de la facultad y los programas en el medio externo</v>
      </c>
      <c r="F133" s="332"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32"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431" t="str">
        <f>'01-Mapa de riesgo-UO'!AT134</f>
        <v>MODERADO</v>
      </c>
      <c r="J133" s="332" t="str">
        <f>'01-Mapa de riesgo-UO'!AU134</f>
        <v>Promedio de escenarios (eventos) de participación regional</v>
      </c>
      <c r="K133" s="468">
        <v>8</v>
      </c>
      <c r="L133" s="469" t="s">
        <v>2781</v>
      </c>
      <c r="M133" s="278" t="str">
        <f>IF('01-Mapa de riesgo-UO'!S134="No existen", "No existe control para el riesgo",'01-Mapa de riesgo-UO'!W134)</f>
        <v>Revisión de los planes de competitividad y el acercamiento a las discusiones gremiales de la región y el país</v>
      </c>
      <c r="N133" s="278" t="str">
        <f>'01-Mapa de riesgo-UO'!AB134</f>
        <v>Google Drive</v>
      </c>
      <c r="O133" s="278" t="str">
        <f>'01-Mapa de riesgo-UO'!AG134</f>
        <v>Decano</v>
      </c>
      <c r="P133" s="280" t="str">
        <f>'01-Mapa de riesgo-UO'!AL134</f>
        <v>Anual</v>
      </c>
      <c r="Q133" s="280" t="str">
        <f>'01-Mapa de riesgo-UO'!AP134</f>
        <v>Preventivo</v>
      </c>
      <c r="R133" s="431" t="str">
        <f>'01-Mapa de riesgo-UO'!AR134</f>
        <v>ACEPTABLE</v>
      </c>
      <c r="S133" s="441" t="s">
        <v>2279</v>
      </c>
      <c r="T133" s="442"/>
      <c r="U133" s="283" t="str">
        <f>'01-Mapa de riesgo-UO'!AW134</f>
        <v>REDUCIR</v>
      </c>
      <c r="V133" s="283" t="str">
        <f>'01-Mapa de riesgo-UO'!AX134</f>
        <v>Utilización de Google Drive como repositorio para facilitar la gestión de los planes de desarrollo y competitividad de los gremios y entidades territoriales.</v>
      </c>
      <c r="W133" s="180">
        <f>IF(U133="COMPARTIR",'01-Mapa de riesgo-UO'!BA134, IF(U133=0, 0,$I$6))</f>
        <v>0</v>
      </c>
      <c r="X133" s="281" t="s">
        <v>271</v>
      </c>
      <c r="Y133" s="281" t="s">
        <v>2288</v>
      </c>
      <c r="Z133" s="281" t="s">
        <v>559</v>
      </c>
      <c r="AA133" s="281"/>
      <c r="AB133" s="430" t="s">
        <v>2143</v>
      </c>
    </row>
    <row r="134" spans="1:28" ht="65.25" hidden="1" customHeight="1" x14ac:dyDescent="0.2">
      <c r="A134" s="324"/>
      <c r="B134" s="332"/>
      <c r="C134" s="402"/>
      <c r="D134" s="332"/>
      <c r="E134" s="332"/>
      <c r="F134" s="332"/>
      <c r="G134" s="52" t="str">
        <f>'01-Mapa de riesgo-UO'!I135</f>
        <v>Carecemos de un mecaniso o proceso institucional establecido para interactuar con los gremios.</v>
      </c>
      <c r="H134" s="332"/>
      <c r="I134" s="431"/>
      <c r="J134" s="332"/>
      <c r="K134" s="440"/>
      <c r="L134" s="454"/>
      <c r="M134" s="278" t="str">
        <f>IF('01-Mapa de riesgo-UO'!S135="No existen", "No existe control para el riesgo",'01-Mapa de riesgo-UO'!W135)</f>
        <v>Reuniones periódicas de comité de extensión y revisión al interior del Consejo de Facultad los planes propuestos</v>
      </c>
      <c r="N134" s="278">
        <f>'01-Mapa de riesgo-UO'!AB135</f>
        <v>0</v>
      </c>
      <c r="O134" s="278" t="str">
        <f>'01-Mapa de riesgo-UO'!AG135</f>
        <v>Decano</v>
      </c>
      <c r="P134" s="280" t="str">
        <f>'01-Mapa de riesgo-UO'!AL135</f>
        <v>Trimestral</v>
      </c>
      <c r="Q134" s="280" t="str">
        <f>'01-Mapa de riesgo-UO'!AP135</f>
        <v>Preventivo</v>
      </c>
      <c r="R134" s="431"/>
      <c r="S134" s="441" t="s">
        <v>2280</v>
      </c>
      <c r="T134" s="442"/>
      <c r="U134" s="283" t="str">
        <f>'01-Mapa de riesgo-UO'!AW135</f>
        <v>REDUCIR</v>
      </c>
      <c r="V134" s="283" t="str">
        <f>'01-Mapa de riesgo-UO'!AX135</f>
        <v>Utilización del Google Drive para facilitar la gestión y el acercamiento con el Consejo de Facultad</v>
      </c>
      <c r="W134" s="180">
        <f>IF(U134="COMPARTIR",'01-Mapa de riesgo-UO'!BA135, IF(U134=0, 0,$I$6))</f>
        <v>0</v>
      </c>
      <c r="X134" s="281" t="s">
        <v>271</v>
      </c>
      <c r="Y134" s="281" t="s">
        <v>2287</v>
      </c>
      <c r="Z134" s="281" t="s">
        <v>559</v>
      </c>
      <c r="AA134" s="281"/>
      <c r="AB134" s="430"/>
    </row>
    <row r="135" spans="1:28" ht="65.25" hidden="1" customHeight="1" x14ac:dyDescent="0.2">
      <c r="A135" s="324"/>
      <c r="B135" s="332"/>
      <c r="C135" s="402"/>
      <c r="D135" s="332"/>
      <c r="E135" s="332"/>
      <c r="F135" s="332"/>
      <c r="G135" s="52" t="str">
        <f>'01-Mapa de riesgo-UO'!I136</f>
        <v>No se cuenta con un plan estratégico que permita seguir unos lineamientos en el tiempo al interior de la facultad.</v>
      </c>
      <c r="H135" s="332"/>
      <c r="I135" s="431"/>
      <c r="J135" s="332"/>
      <c r="K135" s="433"/>
      <c r="L135" s="434"/>
      <c r="M135" s="278" t="str">
        <f>IF('01-Mapa de riesgo-UO'!S136="No existen", "No existe control para el riesgo",'01-Mapa de riesgo-UO'!W136)</f>
        <v>Desarrollo del Plan Estratégico de la Facultad 2023-2032 en donde participan los diferentes estamentos</v>
      </c>
      <c r="N135" s="278">
        <f>'01-Mapa de riesgo-UO'!AB136</f>
        <v>0</v>
      </c>
      <c r="O135" s="278" t="str">
        <f>'01-Mapa de riesgo-UO'!AG136</f>
        <v>Decano</v>
      </c>
      <c r="P135" s="280" t="str">
        <f>'01-Mapa de riesgo-UO'!AL136</f>
        <v>Trimestral</v>
      </c>
      <c r="Q135" s="280" t="str">
        <f>'01-Mapa de riesgo-UO'!AP136</f>
        <v>Preventivo</v>
      </c>
      <c r="R135" s="431"/>
      <c r="S135" s="441" t="s">
        <v>2281</v>
      </c>
      <c r="T135" s="442"/>
      <c r="U135" s="283" t="str">
        <f>'01-Mapa de riesgo-UO'!AW136</f>
        <v>REDUCIR</v>
      </c>
      <c r="V135" s="283" t="str">
        <f>'01-Mapa de riesgo-UO'!AX136</f>
        <v>Foros con los diferentes estamentos  para la construcción de un plan estratégico para la facultad</v>
      </c>
      <c r="W135" s="180">
        <f>IF(U135="COMPARTIR",'01-Mapa de riesgo-UO'!BA136, IF(U135=0, 0,$I$6))</f>
        <v>0</v>
      </c>
      <c r="X135" s="281" t="s">
        <v>271</v>
      </c>
      <c r="Y135" s="281" t="s">
        <v>2288</v>
      </c>
      <c r="Z135" s="281" t="s">
        <v>559</v>
      </c>
      <c r="AA135" s="281"/>
      <c r="AB135" s="430"/>
    </row>
    <row r="136" spans="1:28" ht="65.25" hidden="1" customHeight="1" x14ac:dyDescent="0.2">
      <c r="A136" s="324">
        <v>43</v>
      </c>
      <c r="B136" s="332" t="str">
        <f>'01-Mapa de riesgo-UO'!D137</f>
        <v>ADMINISTRACIÓN_INSTITUCIONAL</v>
      </c>
      <c r="C136" s="402" t="str">
        <f>+'01-Mapa de riesgo-UO'!F137</f>
        <v>NO</v>
      </c>
      <c r="D136" s="332" t="str">
        <f>'01-Mapa de riesgo-UO'!J137</f>
        <v>Financiero</v>
      </c>
      <c r="E136" s="332" t="str">
        <f>'01-Mapa de riesgo-UO'!K137</f>
        <v>Posibilidad que ocurra un error en la aprobación de solicitudes que esté fuera de los parámetros que establece el reglamento</v>
      </c>
      <c r="F136" s="332"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32"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431" t="str">
        <f>'01-Mapa de riesgo-UO'!AT137</f>
        <v>MODERADO</v>
      </c>
      <c r="J136" s="332" t="str">
        <f>'01-Mapa de riesgo-UO'!AU137</f>
        <v xml:space="preserve"># de solicitudes que sean de ordenación del gasto que supere los limites establecidos por el reglamento </v>
      </c>
      <c r="K136" s="404">
        <v>1</v>
      </c>
      <c r="L136" s="399" t="s">
        <v>2268</v>
      </c>
      <c r="M136" s="278" t="str">
        <f>IF('01-Mapa de riesgo-UO'!S137="No existen", "No existe control para el riesgo",'01-Mapa de riesgo-UO'!W137)</f>
        <v>Revisión de las aprobaciones del gasto público manuales al momento de llegar la solicitud</v>
      </c>
      <c r="N136" s="278">
        <f>'01-Mapa de riesgo-UO'!AB137</f>
        <v>0</v>
      </c>
      <c r="O136" s="278" t="str">
        <f>'01-Mapa de riesgo-UO'!AG137</f>
        <v>Decano</v>
      </c>
      <c r="P136" s="280" t="str">
        <f>'01-Mapa de riesgo-UO'!AL137</f>
        <v>No definida</v>
      </c>
      <c r="Q136" s="280" t="str">
        <f>'01-Mapa de riesgo-UO'!AP137</f>
        <v>Preventivo</v>
      </c>
      <c r="R136" s="431" t="str">
        <f>'01-Mapa de riesgo-UO'!AR137</f>
        <v>ACEPTABLE</v>
      </c>
      <c r="S136" s="441" t="s">
        <v>2282</v>
      </c>
      <c r="T136" s="442"/>
      <c r="U136" s="283" t="str">
        <f>'01-Mapa de riesgo-UO'!AW137</f>
        <v>TRANSFERIR</v>
      </c>
      <c r="V136" s="28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81" t="s">
        <v>271</v>
      </c>
      <c r="Y136" s="281" t="s">
        <v>2289</v>
      </c>
      <c r="Z136" s="281" t="s">
        <v>559</v>
      </c>
      <c r="AA136" s="281"/>
      <c r="AB136" s="430" t="s">
        <v>2144</v>
      </c>
    </row>
    <row r="137" spans="1:28" ht="65.25" hidden="1" customHeight="1" x14ac:dyDescent="0.2">
      <c r="A137" s="324"/>
      <c r="B137" s="332"/>
      <c r="C137" s="402"/>
      <c r="D137" s="332"/>
      <c r="E137" s="332"/>
      <c r="F137" s="332"/>
      <c r="G137" s="52">
        <f>'01-Mapa de riesgo-UO'!I138</f>
        <v>0</v>
      </c>
      <c r="H137" s="332"/>
      <c r="I137" s="431"/>
      <c r="J137" s="332"/>
      <c r="K137" s="401"/>
      <c r="L137" s="399"/>
      <c r="M137" s="278">
        <f>IF('01-Mapa de riesgo-UO'!S138="No existen", "No existe control para el riesgo",'01-Mapa de riesgo-UO'!W138)</f>
        <v>0</v>
      </c>
      <c r="N137" s="278">
        <f>'01-Mapa de riesgo-UO'!AB138</f>
        <v>0</v>
      </c>
      <c r="O137" s="278">
        <f>'01-Mapa de riesgo-UO'!AG138</f>
        <v>0</v>
      </c>
      <c r="P137" s="280">
        <f>'01-Mapa de riesgo-UO'!AL138</f>
        <v>0</v>
      </c>
      <c r="Q137" s="280">
        <f>'01-Mapa de riesgo-UO'!AP138</f>
        <v>0</v>
      </c>
      <c r="R137" s="431"/>
      <c r="S137" s="441"/>
      <c r="T137" s="442"/>
      <c r="U137" s="283" t="str">
        <f>'01-Mapa de riesgo-UO'!AW138</f>
        <v>REDUCIR</v>
      </c>
      <c r="V137" s="283" t="str">
        <f>'01-Mapa de riesgo-UO'!AX138</f>
        <v>Consultar las normas vigentes. Compartir y socializar con las personas involucradas la información a través del correo electronico</v>
      </c>
      <c r="W137" s="180">
        <f>IF(U137="COMPARTIR",'01-Mapa de riesgo-UO'!BA138, IF(U137=0, 0,$I$6))</f>
        <v>0</v>
      </c>
      <c r="X137" s="281" t="s">
        <v>558</v>
      </c>
      <c r="Y137" s="281" t="s">
        <v>2290</v>
      </c>
      <c r="Z137" s="281" t="s">
        <v>561</v>
      </c>
      <c r="AA137" s="281" t="s">
        <v>2291</v>
      </c>
      <c r="AB137" s="430"/>
    </row>
    <row r="138" spans="1:28" ht="65.25" hidden="1" customHeight="1" x14ac:dyDescent="0.2">
      <c r="A138" s="324"/>
      <c r="B138" s="332"/>
      <c r="C138" s="402"/>
      <c r="D138" s="332"/>
      <c r="E138" s="332"/>
      <c r="F138" s="332"/>
      <c r="G138" s="52">
        <f>'01-Mapa de riesgo-UO'!I139</f>
        <v>0</v>
      </c>
      <c r="H138" s="332"/>
      <c r="I138" s="431"/>
      <c r="J138" s="332"/>
      <c r="K138" s="401"/>
      <c r="L138" s="399"/>
      <c r="M138" s="278">
        <f>IF('01-Mapa de riesgo-UO'!S139="No existen", "No existe control para el riesgo",'01-Mapa de riesgo-UO'!W139)</f>
        <v>0</v>
      </c>
      <c r="N138" s="278">
        <f>'01-Mapa de riesgo-UO'!AB139</f>
        <v>0</v>
      </c>
      <c r="O138" s="278">
        <f>'01-Mapa de riesgo-UO'!AG139</f>
        <v>0</v>
      </c>
      <c r="P138" s="280">
        <f>'01-Mapa de riesgo-UO'!AL139</f>
        <v>0</v>
      </c>
      <c r="Q138" s="280">
        <f>'01-Mapa de riesgo-UO'!AP139</f>
        <v>0</v>
      </c>
      <c r="R138" s="431"/>
      <c r="S138" s="441"/>
      <c r="T138" s="442"/>
      <c r="U138" s="283">
        <f>'01-Mapa de riesgo-UO'!AW139</f>
        <v>0</v>
      </c>
      <c r="V138" s="283">
        <f>'01-Mapa de riesgo-UO'!AX139</f>
        <v>0</v>
      </c>
      <c r="W138" s="180">
        <f>IF(U138="COMPARTIR",'01-Mapa de riesgo-UO'!BA139, IF(U138=0, 0,$I$6))</f>
        <v>0</v>
      </c>
      <c r="X138" s="281"/>
      <c r="Y138" s="281"/>
      <c r="Z138" s="281"/>
      <c r="AA138" s="281"/>
      <c r="AB138" s="430"/>
    </row>
    <row r="139" spans="1:28" ht="65.25" hidden="1" customHeight="1" x14ac:dyDescent="0.2">
      <c r="A139" s="324">
        <v>44</v>
      </c>
      <c r="B139" s="332" t="str">
        <f>'01-Mapa de riesgo-UO'!D140</f>
        <v>DOCENCIA</v>
      </c>
      <c r="C139" s="402" t="str">
        <f>+'01-Mapa de riesgo-UO'!F140</f>
        <v>NO</v>
      </c>
      <c r="D139" s="332" t="str">
        <f>'01-Mapa de riesgo-UO'!J140</f>
        <v>Estratégico</v>
      </c>
      <c r="E139" s="332" t="str">
        <f>'01-Mapa de riesgo-UO'!K140</f>
        <v>Posibilidad de No apertura de nuevas cohortes de los programas de posgrado</v>
      </c>
      <c r="F139" s="332"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32" t="str">
        <f>'01-Mapa de riesgo-UO'!M140</f>
        <v>Desfinanciación de los recursos financieros de la Facultad 
Posibilidad de cierre del programa de posgrado</v>
      </c>
      <c r="I139" s="431" t="str">
        <f>'01-Mapa de riesgo-UO'!AT140</f>
        <v>MODERADO</v>
      </c>
      <c r="J139" s="332" t="str">
        <f>'01-Mapa de riesgo-UO'!AU140</f>
        <v>N° de cohortes aperturadas anualmente por programa académico</v>
      </c>
      <c r="K139" s="424">
        <v>0.3</v>
      </c>
      <c r="L139" s="399" t="s">
        <v>2783</v>
      </c>
      <c r="M139" s="278" t="str">
        <f>IF('01-Mapa de riesgo-UO'!S140="No existen", "No existe control para el riesgo",'01-Mapa de riesgo-UO'!W140)</f>
        <v>Aplicación de encuestas de necesidades de los profesionales que requieren formacion posgraduada (Proceso de autoevaluación)</v>
      </c>
      <c r="N139" s="278">
        <f>'01-Mapa de riesgo-UO'!AB140</f>
        <v>0</v>
      </c>
      <c r="O139" s="278" t="str">
        <f>'01-Mapa de riesgo-UO'!AG140</f>
        <v>Director del Programa Académico - Planta</v>
      </c>
      <c r="P139" s="280" t="str">
        <f>'01-Mapa de riesgo-UO'!AL140</f>
        <v>Anual</v>
      </c>
      <c r="Q139" s="280" t="str">
        <f>'01-Mapa de riesgo-UO'!AP140</f>
        <v>Preventivo</v>
      </c>
      <c r="R139" s="431" t="str">
        <f>'01-Mapa de riesgo-UO'!AR140</f>
        <v>ACEPTABLE</v>
      </c>
      <c r="S139" s="399" t="s">
        <v>2785</v>
      </c>
      <c r="T139" s="399"/>
      <c r="U139" s="283" t="str">
        <f>'01-Mapa de riesgo-UO'!AW140</f>
        <v>REDUCIR</v>
      </c>
      <c r="V139" s="283" t="str">
        <f>'01-Mapa de riesgo-UO'!AX140</f>
        <v>REDUCIR</v>
      </c>
      <c r="W139" s="180">
        <f>IF(U139="COMPARTIR",'01-Mapa de riesgo-UO'!BA140, IF(U139=0, 0,$I$6))</f>
        <v>0</v>
      </c>
      <c r="X139" s="281" t="s">
        <v>271</v>
      </c>
      <c r="Y139" s="281" t="s">
        <v>2304</v>
      </c>
      <c r="Z139" s="281" t="s">
        <v>559</v>
      </c>
      <c r="AA139" s="281"/>
      <c r="AB139" s="430" t="s">
        <v>2143</v>
      </c>
    </row>
    <row r="140" spans="1:28" ht="65.25" hidden="1" customHeight="1" x14ac:dyDescent="0.2">
      <c r="A140" s="324"/>
      <c r="B140" s="332"/>
      <c r="C140" s="402"/>
      <c r="D140" s="332"/>
      <c r="E140" s="332"/>
      <c r="F140" s="332"/>
      <c r="G140" s="52" t="str">
        <f>'01-Mapa de riesgo-UO'!I141</f>
        <v>No inscripción de estudiantes Externos</v>
      </c>
      <c r="H140" s="332"/>
      <c r="I140" s="431"/>
      <c r="J140" s="332"/>
      <c r="K140" s="401"/>
      <c r="L140" s="399"/>
      <c r="M140" s="278" t="str">
        <f>IF('01-Mapa de riesgo-UO'!S141="No existen", "No existe control para el riesgo",'01-Mapa de riesgo-UO'!W141)</f>
        <v>Implementación y seguimiento de estrategias de difusión de los programas de posgrados</v>
      </c>
      <c r="N140" s="278">
        <f>'01-Mapa de riesgo-UO'!AB141</f>
        <v>0</v>
      </c>
      <c r="O140" s="278" t="str">
        <f>'01-Mapa de riesgo-UO'!AG141</f>
        <v>Director del Programa Académico - Planta</v>
      </c>
      <c r="P140" s="280" t="str">
        <f>'01-Mapa de riesgo-UO'!AL141</f>
        <v>Anual</v>
      </c>
      <c r="Q140" s="280" t="str">
        <f>'01-Mapa de riesgo-UO'!AP141</f>
        <v>Preventivo</v>
      </c>
      <c r="R140" s="431"/>
      <c r="S140" s="399" t="s">
        <v>2786</v>
      </c>
      <c r="T140" s="399"/>
      <c r="U140" s="283" t="str">
        <f>'01-Mapa de riesgo-UO'!AW141</f>
        <v>REDUCIR</v>
      </c>
      <c r="V140" s="283" t="str">
        <f>'01-Mapa de riesgo-UO'!AX141</f>
        <v>REDUCIR</v>
      </c>
      <c r="W140" s="180">
        <f>IF(U140="COMPARTIR",'01-Mapa de riesgo-UO'!BA141, IF(U140=0, 0,$I$6))</f>
        <v>0</v>
      </c>
      <c r="X140" s="281" t="s">
        <v>272</v>
      </c>
      <c r="Y140" s="281" t="s">
        <v>2305</v>
      </c>
      <c r="Z140" s="281" t="s">
        <v>560</v>
      </c>
      <c r="AA140" s="281"/>
      <c r="AB140" s="430"/>
    </row>
    <row r="141" spans="1:28" ht="65.25" hidden="1" customHeight="1" x14ac:dyDescent="0.2">
      <c r="A141" s="324"/>
      <c r="B141" s="332"/>
      <c r="C141" s="402"/>
      <c r="D141" s="332"/>
      <c r="E141" s="332"/>
      <c r="F141" s="332"/>
      <c r="G141" s="52" t="str">
        <f>'01-Mapa de riesgo-UO'!I142</f>
        <v>No inscripción de estudiantes internos (pregrados)</v>
      </c>
      <c r="H141" s="332"/>
      <c r="I141" s="431"/>
      <c r="J141" s="332"/>
      <c r="K141" s="401"/>
      <c r="L141" s="399"/>
      <c r="M141" s="278" t="str">
        <f>IF('01-Mapa de riesgo-UO'!S142="No existen", "No existe control para el riesgo",'01-Mapa de riesgo-UO'!W142)</f>
        <v>Invitación a los estudiantes por parte de los docentes del programa, a participar en los proyectos de los grupos de investigación.</v>
      </c>
      <c r="N141" s="278">
        <f>'01-Mapa de riesgo-UO'!AB142</f>
        <v>0</v>
      </c>
      <c r="O141" s="278" t="str">
        <f>'01-Mapa de riesgo-UO'!AG142</f>
        <v>Director del Programa Académico - Planta</v>
      </c>
      <c r="P141" s="280" t="str">
        <f>'01-Mapa de riesgo-UO'!AL142</f>
        <v>Anual</v>
      </c>
      <c r="Q141" s="280" t="str">
        <f>'01-Mapa de riesgo-UO'!AP142</f>
        <v>Preventivo</v>
      </c>
      <c r="R141" s="431"/>
      <c r="S141" s="399" t="s">
        <v>2297</v>
      </c>
      <c r="T141" s="399"/>
      <c r="U141" s="283" t="str">
        <f>'01-Mapa de riesgo-UO'!AW142</f>
        <v>REDUCIR</v>
      </c>
      <c r="V141" s="283" t="str">
        <f>'01-Mapa de riesgo-UO'!AX142</f>
        <v>REDUCIR</v>
      </c>
      <c r="W141" s="180">
        <f>IF(U141="COMPARTIR",'01-Mapa de riesgo-UO'!BA142, IF(U141=0, 0,$I$6))</f>
        <v>0</v>
      </c>
      <c r="X141" s="281" t="s">
        <v>271</v>
      </c>
      <c r="Y141" s="281" t="s">
        <v>2306</v>
      </c>
      <c r="Z141" s="281" t="s">
        <v>559</v>
      </c>
      <c r="AA141" s="281"/>
      <c r="AB141" s="430"/>
    </row>
    <row r="142" spans="1:28" s="176" customFormat="1" ht="65.25" hidden="1" customHeight="1" x14ac:dyDescent="0.2">
      <c r="A142" s="337">
        <v>45</v>
      </c>
      <c r="B142" s="342" t="str">
        <f>'01-Mapa de riesgo-UO'!D143</f>
        <v>ADMINISTRACIÓN_INSTITUCIONAL</v>
      </c>
      <c r="C142" s="423" t="str">
        <f>+'01-Mapa de riesgo-UO'!F143</f>
        <v>NO</v>
      </c>
      <c r="D142" s="342" t="str">
        <f>'01-Mapa de riesgo-UO'!J143</f>
        <v>Tecnología</v>
      </c>
      <c r="E142" s="342" t="str">
        <f>'01-Mapa de riesgo-UO'!K143</f>
        <v>Posibilidad de Afectación en los procesos administrativos y académicos de la facultad y sus programas</v>
      </c>
      <c r="F142" s="342"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42" t="str">
        <f>'01-Mapa de riesgo-UO'!M143</f>
        <v>Pérdida de información
Reclamos de las partes involucradas
Reprocesos y aumento de carga de trabajo
Incumplimiento de los tiempos de entrega</v>
      </c>
      <c r="I142" s="467" t="str">
        <f>'01-Mapa de riesgo-UO'!AT143</f>
        <v>MODERADO</v>
      </c>
      <c r="J142" s="342" t="str">
        <f>'01-Mapa de riesgo-UO'!AU143</f>
        <v>N° de aplicativos de Sistemas de Información que presentan fallas durante el semestre</v>
      </c>
      <c r="K142" s="424">
        <v>0.3</v>
      </c>
      <c r="L142" s="399" t="s">
        <v>2293</v>
      </c>
      <c r="M142" s="283" t="str">
        <f>IF('01-Mapa de riesgo-UO'!S143="No existen", "No existe control para el riesgo",'01-Mapa de riesgo-UO'!W143)</f>
        <v>Reporte inmediato de las fallas a los entes encargados</v>
      </c>
      <c r="N142" s="283">
        <f>'01-Mapa de riesgo-UO'!AB143</f>
        <v>0</v>
      </c>
      <c r="O142" s="283" t="str">
        <f>'01-Mapa de riesgo-UO'!AG143</f>
        <v>Auxiliares de los programas y de la facultad - Transitorio
Profesional de apoyo a decanatura - Transitorio</v>
      </c>
      <c r="P142" s="283" t="str">
        <f>'01-Mapa de riesgo-UO'!AL143</f>
        <v>No definida</v>
      </c>
      <c r="Q142" s="283" t="str">
        <f>'01-Mapa de riesgo-UO'!AP143</f>
        <v>Detectivo</v>
      </c>
      <c r="R142" s="467" t="str">
        <f>'01-Mapa de riesgo-UO'!AR143</f>
        <v>ACEPTABLE</v>
      </c>
      <c r="S142" s="399" t="s">
        <v>2298</v>
      </c>
      <c r="T142" s="399"/>
      <c r="U142" s="283" t="str">
        <f>'01-Mapa de riesgo-UO'!AW143</f>
        <v>REDUCIR</v>
      </c>
      <c r="V142" s="283" t="str">
        <f>'01-Mapa de riesgo-UO'!AX143</f>
        <v>REDUCIR</v>
      </c>
      <c r="W142" s="180">
        <f>IF(U142="COMPARTIR",'01-Mapa de riesgo-UO'!BA143, IF(U142=0, 0,$I$6))</f>
        <v>0</v>
      </c>
      <c r="X142" s="281" t="s">
        <v>271</v>
      </c>
      <c r="Y142" s="281" t="s">
        <v>2307</v>
      </c>
      <c r="Z142" s="281" t="s">
        <v>559</v>
      </c>
      <c r="AA142" s="281"/>
      <c r="AB142" s="430" t="s">
        <v>2143</v>
      </c>
    </row>
    <row r="143" spans="1:28" s="176" customFormat="1" ht="65.25" hidden="1" customHeight="1" x14ac:dyDescent="0.2">
      <c r="A143" s="337"/>
      <c r="B143" s="342"/>
      <c r="C143" s="423"/>
      <c r="D143" s="342"/>
      <c r="E143" s="342"/>
      <c r="F143" s="342"/>
      <c r="G143" s="175" t="str">
        <f>'01-Mapa de riesgo-UO'!I144</f>
        <v xml:space="preserve">Fallas en  los sistemas de información </v>
      </c>
      <c r="H143" s="342"/>
      <c r="I143" s="467"/>
      <c r="J143" s="342"/>
      <c r="K143" s="401"/>
      <c r="L143" s="399"/>
      <c r="M143" s="283" t="str">
        <f>IF('01-Mapa de riesgo-UO'!S144="No existen", "No existe control para el riesgo",'01-Mapa de riesgo-UO'!W144)</f>
        <v>Seguimiento y reuniones con los entes encargados</v>
      </c>
      <c r="N143" s="283">
        <f>'01-Mapa de riesgo-UO'!AB144</f>
        <v>0</v>
      </c>
      <c r="O143" s="283" t="str">
        <f>'01-Mapa de riesgo-UO'!AG144</f>
        <v>Directores de los programas - Planta
Decano - Planta
Profesional de apoyo a decanatura - Transitorio</v>
      </c>
      <c r="P143" s="283" t="str">
        <f>'01-Mapa de riesgo-UO'!AL144</f>
        <v>No definida</v>
      </c>
      <c r="Q143" s="283" t="str">
        <f>'01-Mapa de riesgo-UO'!AP144</f>
        <v>Preventivo</v>
      </c>
      <c r="R143" s="467"/>
      <c r="S143" s="399" t="s">
        <v>2299</v>
      </c>
      <c r="T143" s="399"/>
      <c r="U143" s="283">
        <f>'01-Mapa de riesgo-UO'!AW144</f>
        <v>0</v>
      </c>
      <c r="V143" s="283">
        <f>'01-Mapa de riesgo-UO'!AX144</f>
        <v>0</v>
      </c>
      <c r="W143" s="180">
        <f>IF(U143="COMPARTIR",'01-Mapa de riesgo-UO'!BA144, IF(U143=0, 0,$I$6))</f>
        <v>0</v>
      </c>
      <c r="X143" s="281"/>
      <c r="Y143" s="281"/>
      <c r="Z143" s="281"/>
      <c r="AA143" s="281"/>
      <c r="AB143" s="430"/>
    </row>
    <row r="144" spans="1:28" s="176" customFormat="1" ht="65.25" hidden="1" customHeight="1" x14ac:dyDescent="0.2">
      <c r="A144" s="337"/>
      <c r="B144" s="342"/>
      <c r="C144" s="423"/>
      <c r="D144" s="342"/>
      <c r="E144" s="342"/>
      <c r="F144" s="342"/>
      <c r="G144" s="175" t="str">
        <f>'01-Mapa de riesgo-UO'!I145</f>
        <v>Demora en la asignación de usuarios</v>
      </c>
      <c r="H144" s="342"/>
      <c r="I144" s="467"/>
      <c r="J144" s="342"/>
      <c r="K144" s="401"/>
      <c r="L144" s="399"/>
      <c r="M144" s="283" t="str">
        <f>IF('01-Mapa de riesgo-UO'!S145="No existen", "No existe control para el riesgo",'01-Mapa de riesgo-UO'!W145)</f>
        <v>Reunión para asignación de usuarios</v>
      </c>
      <c r="N144" s="283">
        <f>'01-Mapa de riesgo-UO'!AB145</f>
        <v>0</v>
      </c>
      <c r="O144" s="283" t="str">
        <f>'01-Mapa de riesgo-UO'!AG145</f>
        <v>Directores de los programas - Planta
Decano - Planta
Profesional de apoyo a decanatura - Transitorio</v>
      </c>
      <c r="P144" s="283" t="str">
        <f>'01-Mapa de riesgo-UO'!AL145</f>
        <v>No definida</v>
      </c>
      <c r="Q144" s="283" t="str">
        <f>'01-Mapa de riesgo-UO'!AP145</f>
        <v>Preventivo</v>
      </c>
      <c r="R144" s="467"/>
      <c r="S144" s="399" t="s">
        <v>2300</v>
      </c>
      <c r="T144" s="399"/>
      <c r="U144" s="283">
        <f>'01-Mapa de riesgo-UO'!AW145</f>
        <v>0</v>
      </c>
      <c r="V144" s="283">
        <f>'01-Mapa de riesgo-UO'!AX145</f>
        <v>0</v>
      </c>
      <c r="W144" s="180">
        <f>IF(U144="COMPARTIR",'01-Mapa de riesgo-UO'!BA145, IF(U144=0, 0,$I$6))</f>
        <v>0</v>
      </c>
      <c r="X144" s="281"/>
      <c r="Y144" s="281"/>
      <c r="Z144" s="281"/>
      <c r="AA144" s="281"/>
      <c r="AB144" s="430"/>
    </row>
    <row r="145" spans="1:28" ht="65.25" hidden="1" customHeight="1" x14ac:dyDescent="0.2">
      <c r="A145" s="324">
        <v>46</v>
      </c>
      <c r="B145" s="332" t="str">
        <f>'01-Mapa de riesgo-UO'!D146</f>
        <v>DOCENCIA</v>
      </c>
      <c r="C145" s="402" t="str">
        <f>+'01-Mapa de riesgo-UO'!F146</f>
        <v>NO</v>
      </c>
      <c r="D145" s="332" t="str">
        <f>'01-Mapa de riesgo-UO'!J146</f>
        <v>Operacional</v>
      </c>
      <c r="E145" s="332" t="str">
        <f>'01-Mapa de riesgo-UO'!K146</f>
        <v>Afectación en la prestación del servicio (desarrollo de clases)</v>
      </c>
      <c r="F145" s="332" t="str">
        <f>'01-Mapa de riesgo-UO'!L146</f>
        <v>Al momento de inicio de semestre algunas asignaturas se quedan sin asignación de salón o sala de cómputo.</v>
      </c>
      <c r="G145" s="52" t="str">
        <f>'01-Mapa de riesgo-UO'!I146</f>
        <v>Deficit de salas de cómputo y salones para la alta demanda de clases</v>
      </c>
      <c r="H145" s="332" t="str">
        <f>'01-Mapa de riesgo-UO'!M146</f>
        <v>Demora para dar inicio a las clases
Iniciar clases en condiciones no adecuadas</v>
      </c>
      <c r="I145" s="431" t="str">
        <f>'01-Mapa de riesgo-UO'!AT146</f>
        <v>MODERADO</v>
      </c>
      <c r="J145" s="332" t="str">
        <f>'01-Mapa de riesgo-UO'!AU146</f>
        <v>N° de asginaturas sin asignación de salón o sala de cómputo durante todo el semestre</v>
      </c>
      <c r="K145" s="424">
        <v>0.2</v>
      </c>
      <c r="L145" s="399" t="s">
        <v>2784</v>
      </c>
      <c r="M145" s="278" t="str">
        <f>IF('01-Mapa de riesgo-UO'!S146="No existen", "No existe control para el riesgo",'01-Mapa de riesgo-UO'!W146)</f>
        <v>Envío de solicitudes a las áreas encargadas</v>
      </c>
      <c r="N145" s="278">
        <f>'01-Mapa de riesgo-UO'!AB146</f>
        <v>0</v>
      </c>
      <c r="O145" s="278" t="str">
        <f>'01-Mapa de riesgo-UO'!AG146</f>
        <v>Auxiliares de los programas y de la facultad - Transitorio</v>
      </c>
      <c r="P145" s="280" t="str">
        <f>'01-Mapa de riesgo-UO'!AL146</f>
        <v>Semestral</v>
      </c>
      <c r="Q145" s="280" t="str">
        <f>'01-Mapa de riesgo-UO'!AP146</f>
        <v>Preventivo</v>
      </c>
      <c r="R145" s="431" t="str">
        <f>'01-Mapa de riesgo-UO'!AR146</f>
        <v>ACEPTABLE</v>
      </c>
      <c r="S145" s="399" t="s">
        <v>2787</v>
      </c>
      <c r="T145" s="399"/>
      <c r="U145" s="283" t="str">
        <f>'01-Mapa de riesgo-UO'!AW146</f>
        <v>COMPARTIR</v>
      </c>
      <c r="V145" s="283" t="str">
        <f>'01-Mapa de riesgo-UO'!AX146</f>
        <v>COMPARTIR</v>
      </c>
      <c r="W145" s="180" t="str">
        <f>IF(U145="COMPARTIR",'01-Mapa de riesgo-UO'!BA146, IF(U145=0, 0,$I$6))</f>
        <v>CRIE</v>
      </c>
      <c r="X145" s="281" t="s">
        <v>272</v>
      </c>
      <c r="Y145" s="281" t="s">
        <v>2308</v>
      </c>
      <c r="Z145" s="281" t="s">
        <v>560</v>
      </c>
      <c r="AA145" s="281"/>
      <c r="AB145" s="430" t="s">
        <v>2143</v>
      </c>
    </row>
    <row r="146" spans="1:28" ht="65.25" hidden="1" customHeight="1" x14ac:dyDescent="0.2">
      <c r="A146" s="324"/>
      <c r="B146" s="332"/>
      <c r="C146" s="402"/>
      <c r="D146" s="332"/>
      <c r="E146" s="332"/>
      <c r="F146" s="332"/>
      <c r="G146" s="52" t="str">
        <f>'01-Mapa de riesgo-UO'!I147</f>
        <v>Asignación de salas de cómputo demorado</v>
      </c>
      <c r="H146" s="332"/>
      <c r="I146" s="431"/>
      <c r="J146" s="332"/>
      <c r="K146" s="401"/>
      <c r="L146" s="399"/>
      <c r="M146" s="278" t="str">
        <f>IF('01-Mapa de riesgo-UO'!S147="No existen", "No existe control para el riesgo",'01-Mapa de riesgo-UO'!W147)</f>
        <v>Reunión preventiva finalizando el semestre, con CRIE, para definir las necesidades de la facultad en  cuento a la asignación de salones</v>
      </c>
      <c r="N146" s="278">
        <f>'01-Mapa de riesgo-UO'!AB147</f>
        <v>0</v>
      </c>
      <c r="O146" s="278" t="str">
        <f>'01-Mapa de riesgo-UO'!AG147</f>
        <v>Directores de los programas - Planta
Decano - Planta
Profesional de apoyo a decanatura - Transitorio</v>
      </c>
      <c r="P146" s="280" t="str">
        <f>'01-Mapa de riesgo-UO'!AL147</f>
        <v>Semestral</v>
      </c>
      <c r="Q146" s="280" t="str">
        <f>'01-Mapa de riesgo-UO'!AP147</f>
        <v>Preventivo</v>
      </c>
      <c r="R146" s="431"/>
      <c r="S146" s="399" t="s">
        <v>2302</v>
      </c>
      <c r="T146" s="399"/>
      <c r="U146" s="283">
        <f>'01-Mapa de riesgo-UO'!AW147</f>
        <v>0</v>
      </c>
      <c r="V146" s="283">
        <f>'01-Mapa de riesgo-UO'!AX147</f>
        <v>0</v>
      </c>
      <c r="W146" s="180">
        <f>IF(U146="COMPARTIR",'01-Mapa de riesgo-UO'!BA147, IF(U146=0, 0,$I$6))</f>
        <v>0</v>
      </c>
      <c r="X146" s="281"/>
      <c r="Y146" s="281"/>
      <c r="Z146" s="281"/>
      <c r="AA146" s="281"/>
      <c r="AB146" s="430"/>
    </row>
    <row r="147" spans="1:28" ht="65.25" hidden="1" customHeight="1" x14ac:dyDescent="0.2">
      <c r="A147" s="324"/>
      <c r="B147" s="332"/>
      <c r="C147" s="402"/>
      <c r="D147" s="332"/>
      <c r="E147" s="332"/>
      <c r="F147" s="332"/>
      <c r="G147" s="52" t="str">
        <f>'01-Mapa de riesgo-UO'!I148</f>
        <v>Falta de parametrización de las necesides de salones de computo</v>
      </c>
      <c r="H147" s="332"/>
      <c r="I147" s="431"/>
      <c r="J147" s="332"/>
      <c r="K147" s="401"/>
      <c r="L147" s="399"/>
      <c r="M147" s="278"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78">
        <f>'01-Mapa de riesgo-UO'!AB148</f>
        <v>0</v>
      </c>
      <c r="O147" s="278" t="str">
        <f>'01-Mapa de riesgo-UO'!AG148</f>
        <v>Directores de los programas - Planta
Decano - Planta
Profesional de apoyo a decanatura - Transitorio</v>
      </c>
      <c r="P147" s="280" t="str">
        <f>'01-Mapa de riesgo-UO'!AL148</f>
        <v>Semestral</v>
      </c>
      <c r="Q147" s="280" t="str">
        <f>'01-Mapa de riesgo-UO'!AP148</f>
        <v>Preventivo</v>
      </c>
      <c r="R147" s="431"/>
      <c r="S147" s="399" t="s">
        <v>2788</v>
      </c>
      <c r="T147" s="399"/>
      <c r="U147" s="283">
        <f>'01-Mapa de riesgo-UO'!AW148</f>
        <v>0</v>
      </c>
      <c r="V147" s="283">
        <f>'01-Mapa de riesgo-UO'!AX148</f>
        <v>0</v>
      </c>
      <c r="W147" s="180">
        <f>IF(U147="COMPARTIR",'01-Mapa de riesgo-UO'!BA148, IF(U147=0, 0,$I$6))</f>
        <v>0</v>
      </c>
      <c r="X147" s="281"/>
      <c r="Y147" s="281"/>
      <c r="Z147" s="281"/>
      <c r="AA147" s="281"/>
      <c r="AB147" s="430"/>
    </row>
    <row r="148" spans="1:28" ht="65.25" hidden="1" customHeight="1" x14ac:dyDescent="0.2">
      <c r="A148" s="324">
        <v>47</v>
      </c>
      <c r="B148" s="332" t="str">
        <f>'01-Mapa de riesgo-UO'!D149</f>
        <v>DOCENCIA</v>
      </c>
      <c r="C148" s="402" t="str">
        <f>+'01-Mapa de riesgo-UO'!F149</f>
        <v>NO</v>
      </c>
      <c r="D148" s="332" t="str">
        <f>'01-Mapa de riesgo-UO'!J149</f>
        <v>Cumplimiento</v>
      </c>
      <c r="E148" s="332" t="str">
        <f>'01-Mapa de riesgo-UO'!K149</f>
        <v>No renovación del registro calificado de un programa académico</v>
      </c>
      <c r="F148" s="332" t="str">
        <f>'01-Mapa de riesgo-UO'!L149</f>
        <v xml:space="preserve">Perdida del registro calificado de uno de los programas que hacen parte de la facultad. </v>
      </c>
      <c r="G148" s="52" t="str">
        <f>'01-Mapa de riesgo-UO'!I149</f>
        <v>Bajo seguimiento a las fechas de vencimiento a los registros calificados</v>
      </c>
      <c r="H148" s="332" t="str">
        <f>'01-Mapa de riesgo-UO'!M149</f>
        <v>Suspención de la oferta  del  el programa .
No apertura de nuevas cohortes.
Perdida de imagen de la Institución.</v>
      </c>
      <c r="I148" s="431" t="str">
        <f>'01-Mapa de riesgo-UO'!AT149</f>
        <v>MODERADO</v>
      </c>
      <c r="J148" s="332" t="str">
        <f>'01-Mapa de riesgo-UO'!AU149</f>
        <v xml:space="preserve">Numero de Programas sin RRC /Total de programas*100 </v>
      </c>
      <c r="K148" s="404">
        <v>0</v>
      </c>
      <c r="L148" s="399" t="s">
        <v>2309</v>
      </c>
      <c r="M148" s="278" t="str">
        <f>IF('01-Mapa de riesgo-UO'!S149="No existen", "No existe control para el riesgo",'01-Mapa de riesgo-UO'!W149)</f>
        <v xml:space="preserve">Alertas emitidas por la Vicerrectoría Académica con las fechas de vencimiento de los registros calificados. 
 </v>
      </c>
      <c r="N148" s="278">
        <f>'01-Mapa de riesgo-UO'!AB149</f>
        <v>0</v>
      </c>
      <c r="O148" s="278" t="str">
        <f>'01-Mapa de riesgo-UO'!AG149</f>
        <v xml:space="preserve">Contratista </v>
      </c>
      <c r="P148" s="280" t="str">
        <f>'01-Mapa de riesgo-UO'!AL149</f>
        <v>Anual</v>
      </c>
      <c r="Q148" s="280" t="str">
        <f>'01-Mapa de riesgo-UO'!AP149</f>
        <v>Preventivo</v>
      </c>
      <c r="R148" s="431" t="str">
        <f>'01-Mapa de riesgo-UO'!AR149</f>
        <v>ACEPTABLE</v>
      </c>
      <c r="S148" s="399" t="s">
        <v>2790</v>
      </c>
      <c r="T148" s="399"/>
      <c r="U148" s="283" t="str">
        <f>'01-Mapa de riesgo-UO'!AW149</f>
        <v>COMPARTIR</v>
      </c>
      <c r="V148" s="28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81" t="s">
        <v>558</v>
      </c>
      <c r="Y148" s="281" t="s">
        <v>2792</v>
      </c>
      <c r="Z148" s="281" t="s">
        <v>561</v>
      </c>
      <c r="AA148" s="281" t="s">
        <v>2793</v>
      </c>
      <c r="AB148" s="430" t="s">
        <v>2144</v>
      </c>
    </row>
    <row r="149" spans="1:28" ht="65.25" hidden="1" customHeight="1" x14ac:dyDescent="0.2">
      <c r="A149" s="324"/>
      <c r="B149" s="332"/>
      <c r="C149" s="402"/>
      <c r="D149" s="332"/>
      <c r="E149" s="332"/>
      <c r="F149" s="332"/>
      <c r="G149" s="52" t="str">
        <f>'01-Mapa de riesgo-UO'!I150</f>
        <v>Poco  conocimiento sobre las implicaciones del riesgo para la institución, el programa, y la facultad</v>
      </c>
      <c r="H149" s="332"/>
      <c r="I149" s="431"/>
      <c r="J149" s="332"/>
      <c r="K149" s="401"/>
      <c r="L149" s="399"/>
      <c r="M149" s="278" t="str">
        <f>IF('01-Mapa de riesgo-UO'!S150="No existen", "No existe control para el riesgo",'01-Mapa de riesgo-UO'!W150)</f>
        <v xml:space="preserve">Alerta de la facultad  con cronogama de actividades para el cumplimiento de las fechas </v>
      </c>
      <c r="N149" s="278">
        <f>'01-Mapa de riesgo-UO'!AB150</f>
        <v>0</v>
      </c>
      <c r="O149" s="278" t="str">
        <f>'01-Mapa de riesgo-UO'!AG150</f>
        <v xml:space="preserve">Contratista </v>
      </c>
      <c r="P149" s="280" t="str">
        <f>'01-Mapa de riesgo-UO'!AL150</f>
        <v>Anual</v>
      </c>
      <c r="Q149" s="280" t="str">
        <f>'01-Mapa de riesgo-UO'!AP150</f>
        <v>Preventivo</v>
      </c>
      <c r="R149" s="431"/>
      <c r="S149" s="399" t="s">
        <v>2791</v>
      </c>
      <c r="T149" s="399"/>
      <c r="U149" s="283">
        <f>'01-Mapa de riesgo-UO'!AW150</f>
        <v>0</v>
      </c>
      <c r="V149" s="283">
        <f>'01-Mapa de riesgo-UO'!AX150</f>
        <v>0</v>
      </c>
      <c r="W149" s="180">
        <f>IF(U149="COMPARTIR",'01-Mapa de riesgo-UO'!BA150, IF(U149=0, 0,$I$6))</f>
        <v>0</v>
      </c>
      <c r="X149" s="281" t="s">
        <v>558</v>
      </c>
      <c r="Y149" s="281" t="s">
        <v>2314</v>
      </c>
      <c r="Z149" s="281" t="s">
        <v>561</v>
      </c>
      <c r="AA149" s="281" t="s">
        <v>2794</v>
      </c>
      <c r="AB149" s="430"/>
    </row>
    <row r="150" spans="1:28" ht="65.25" hidden="1" customHeight="1" x14ac:dyDescent="0.2">
      <c r="A150" s="324"/>
      <c r="B150" s="332"/>
      <c r="C150" s="402"/>
      <c r="D150" s="332"/>
      <c r="E150" s="332"/>
      <c r="F150" s="332"/>
      <c r="G150" s="52">
        <f>'01-Mapa de riesgo-UO'!I151</f>
        <v>0</v>
      </c>
      <c r="H150" s="332"/>
      <c r="I150" s="431"/>
      <c r="J150" s="332"/>
      <c r="K150" s="401"/>
      <c r="L150" s="399"/>
      <c r="M150" s="278">
        <f>IF('01-Mapa de riesgo-UO'!S151="No existen", "No existe control para el riesgo",'01-Mapa de riesgo-UO'!W151)</f>
        <v>0</v>
      </c>
      <c r="N150" s="278">
        <f>'01-Mapa de riesgo-UO'!AB151</f>
        <v>0</v>
      </c>
      <c r="O150" s="278">
        <f>'01-Mapa de riesgo-UO'!AG151</f>
        <v>0</v>
      </c>
      <c r="P150" s="280">
        <f>'01-Mapa de riesgo-UO'!AL151</f>
        <v>0</v>
      </c>
      <c r="Q150" s="280">
        <f>'01-Mapa de riesgo-UO'!AP151</f>
        <v>0</v>
      </c>
      <c r="R150" s="431"/>
      <c r="S150" s="399"/>
      <c r="T150" s="399"/>
      <c r="U150" s="283">
        <f>'01-Mapa de riesgo-UO'!AW151</f>
        <v>0</v>
      </c>
      <c r="V150" s="283">
        <f>'01-Mapa de riesgo-UO'!AX151</f>
        <v>0</v>
      </c>
      <c r="W150" s="180">
        <f>IF(U150="COMPARTIR",'01-Mapa de riesgo-UO'!BA151, IF(U150=0, 0,$I$6))</f>
        <v>0</v>
      </c>
      <c r="X150" s="281" t="s">
        <v>558</v>
      </c>
      <c r="Y150" s="281" t="s">
        <v>2314</v>
      </c>
      <c r="Z150" s="281" t="s">
        <v>561</v>
      </c>
      <c r="AA150" s="281" t="s">
        <v>2794</v>
      </c>
      <c r="AB150" s="430"/>
    </row>
    <row r="151" spans="1:28" ht="65.25" hidden="1" customHeight="1" x14ac:dyDescent="0.2">
      <c r="A151" s="324">
        <v>48</v>
      </c>
      <c r="B151" s="332" t="str">
        <f>'01-Mapa de riesgo-UO'!D152</f>
        <v>DOCENCIA</v>
      </c>
      <c r="C151" s="402" t="str">
        <f>+'01-Mapa de riesgo-UO'!F152</f>
        <v>NO</v>
      </c>
      <c r="D151" s="332" t="str">
        <f>'01-Mapa de riesgo-UO'!J152</f>
        <v>Operacional</v>
      </c>
      <c r="E151" s="332" t="str">
        <f>'01-Mapa de riesgo-UO'!K152</f>
        <v>Programas académicos sin acreditación o sin renovación de la misma</v>
      </c>
      <c r="F151" s="332" t="str">
        <f>'01-Mapa de riesgo-UO'!L152</f>
        <v>No otorgamiento de la acreditación o perdida de la misma en uno de los programas que hacen parte de la facultad</v>
      </c>
      <c r="G151" s="52" t="str">
        <f>'01-Mapa de riesgo-UO'!I152</f>
        <v>Falta de seguimiento y control sobre el contexto normativo de interés</v>
      </c>
      <c r="H151" s="332" t="str">
        <f>'01-Mapa de riesgo-UO'!M152</f>
        <v>Afectación a los  indicadores de calidad  de la Universidad
Pérdida de imagen institucional</v>
      </c>
      <c r="I151" s="431" t="str">
        <f>'01-Mapa de riesgo-UO'!AT152</f>
        <v>LEVE</v>
      </c>
      <c r="J151" s="332" t="str">
        <f>'01-Mapa de riesgo-UO'!AU152</f>
        <v>Número de programas sin RA / Total de programas acreditados *100</v>
      </c>
      <c r="K151" s="404">
        <v>0</v>
      </c>
      <c r="L151" s="399" t="s">
        <v>2310</v>
      </c>
      <c r="M151" s="278" t="str">
        <f>IF('01-Mapa de riesgo-UO'!S152="No existen", "No existe control para el riesgo",'01-Mapa de riesgo-UO'!W152)</f>
        <v xml:space="preserve">Alertas emitidas por la Vicerrectoría Académica con las fechas de vencimiento de la acreditación de los programas .
</v>
      </c>
      <c r="N151" s="278">
        <f>'01-Mapa de riesgo-UO'!AB152</f>
        <v>0</v>
      </c>
      <c r="O151" s="278" t="str">
        <f>'01-Mapa de riesgo-UO'!AG152</f>
        <v xml:space="preserve">Contratista </v>
      </c>
      <c r="P151" s="280" t="str">
        <f>'01-Mapa de riesgo-UO'!AL152</f>
        <v>No definida</v>
      </c>
      <c r="Q151" s="280" t="str">
        <f>'01-Mapa de riesgo-UO'!AP152</f>
        <v>Preventivo</v>
      </c>
      <c r="R151" s="431" t="str">
        <f>'01-Mapa de riesgo-UO'!AR152</f>
        <v>ACEPTABLE</v>
      </c>
      <c r="S151" s="399" t="s">
        <v>2791</v>
      </c>
      <c r="T151" s="399"/>
      <c r="U151" s="283" t="str">
        <f>'01-Mapa de riesgo-UO'!AW152</f>
        <v>ASUMIR</v>
      </c>
      <c r="V151" s="283">
        <f>'01-Mapa de riesgo-UO'!AX152</f>
        <v>0</v>
      </c>
      <c r="W151" s="180">
        <f>IF(U151="COMPARTIR",'01-Mapa de riesgo-UO'!BA152, IF(U151=0, 0,$I$6))</f>
        <v>0</v>
      </c>
      <c r="X151" s="281"/>
      <c r="Y151" s="281"/>
      <c r="Z151" s="281"/>
      <c r="AA151" s="281"/>
      <c r="AB151" s="430" t="s">
        <v>2144</v>
      </c>
    </row>
    <row r="152" spans="1:28" ht="65.25" hidden="1" customHeight="1" x14ac:dyDescent="0.2">
      <c r="A152" s="324"/>
      <c r="B152" s="332"/>
      <c r="C152" s="402"/>
      <c r="D152" s="332"/>
      <c r="E152" s="332"/>
      <c r="F152" s="332"/>
      <c r="G152" s="52" t="str">
        <f>'01-Mapa de riesgo-UO'!I153</f>
        <v>Desarticulación en la ejecución de los planes de mejoramiento frente al cambio normativo, asociado a los procesos de autoevaluación.</v>
      </c>
      <c r="H152" s="332"/>
      <c r="I152" s="431"/>
      <c r="J152" s="332"/>
      <c r="K152" s="401"/>
      <c r="L152" s="399"/>
      <c r="M152" s="278" t="str">
        <f>IF('01-Mapa de riesgo-UO'!S153="No existen", "No existe control para el riesgo",'01-Mapa de riesgo-UO'!W153)</f>
        <v>Matriz de chequeo de contexto normativo aplicado a procesos de autoevaluación</v>
      </c>
      <c r="N152" s="278">
        <f>'01-Mapa de riesgo-UO'!AB153</f>
        <v>0</v>
      </c>
      <c r="O152" s="278" t="str">
        <f>'01-Mapa de riesgo-UO'!AG153</f>
        <v xml:space="preserve">Contratista </v>
      </c>
      <c r="P152" s="280" t="str">
        <f>'01-Mapa de riesgo-UO'!AL153</f>
        <v>Anual</v>
      </c>
      <c r="Q152" s="280" t="str">
        <f>'01-Mapa de riesgo-UO'!AP153</f>
        <v>Preventivo</v>
      </c>
      <c r="R152" s="431"/>
      <c r="S152" s="399" t="s">
        <v>2314</v>
      </c>
      <c r="T152" s="399"/>
      <c r="U152" s="283" t="str">
        <f>'01-Mapa de riesgo-UO'!AW153</f>
        <v>ASUMIR</v>
      </c>
      <c r="V152" s="283">
        <f>'01-Mapa de riesgo-UO'!AX153</f>
        <v>0</v>
      </c>
      <c r="W152" s="180">
        <f>IF(U152="COMPARTIR",'01-Mapa de riesgo-UO'!BA153, IF(U152=0, 0,$I$6))</f>
        <v>0</v>
      </c>
      <c r="X152" s="281"/>
      <c r="Y152" s="281"/>
      <c r="Z152" s="281"/>
      <c r="AA152" s="281"/>
      <c r="AB152" s="430"/>
    </row>
    <row r="153" spans="1:28" ht="65.25" hidden="1" customHeight="1" x14ac:dyDescent="0.2">
      <c r="A153" s="324"/>
      <c r="B153" s="332"/>
      <c r="C153" s="402"/>
      <c r="D153" s="332"/>
      <c r="E153" s="332"/>
      <c r="F153" s="332"/>
      <c r="G153" s="52" t="str">
        <f>'01-Mapa de riesgo-UO'!I154</f>
        <v>Formulación  y seguimiento inadecuados a los  planes de mejoramiento</v>
      </c>
      <c r="H153" s="332"/>
      <c r="I153" s="431"/>
      <c r="J153" s="332"/>
      <c r="K153" s="401"/>
      <c r="L153" s="399"/>
      <c r="M153" s="278">
        <f>IF('01-Mapa de riesgo-UO'!S154="No existen", "No existe control para el riesgo",'01-Mapa de riesgo-UO'!W154)</f>
        <v>0</v>
      </c>
      <c r="N153" s="278">
        <f>'01-Mapa de riesgo-UO'!AB154</f>
        <v>0</v>
      </c>
      <c r="O153" s="278">
        <f>'01-Mapa de riesgo-UO'!AG154</f>
        <v>0</v>
      </c>
      <c r="P153" s="280">
        <f>'01-Mapa de riesgo-UO'!AL154</f>
        <v>0</v>
      </c>
      <c r="Q153" s="280">
        <f>'01-Mapa de riesgo-UO'!AP154</f>
        <v>0</v>
      </c>
      <c r="R153" s="431"/>
      <c r="S153" s="399" t="s">
        <v>2314</v>
      </c>
      <c r="T153" s="399"/>
      <c r="U153" s="283" t="str">
        <f>'01-Mapa de riesgo-UO'!AW154</f>
        <v>ASUMIR</v>
      </c>
      <c r="V153" s="283">
        <f>'01-Mapa de riesgo-UO'!AX154</f>
        <v>0</v>
      </c>
      <c r="W153" s="180">
        <f>IF(U153="COMPARTIR",'01-Mapa de riesgo-UO'!BA154, IF(U153=0, 0,$I$6))</f>
        <v>0</v>
      </c>
      <c r="X153" s="281"/>
      <c r="Y153" s="281"/>
      <c r="Z153" s="281"/>
      <c r="AA153" s="281"/>
      <c r="AB153" s="430"/>
    </row>
    <row r="154" spans="1:28" ht="65.25" hidden="1" customHeight="1" x14ac:dyDescent="0.2">
      <c r="A154" s="324">
        <v>49</v>
      </c>
      <c r="B154" s="332" t="str">
        <f>'01-Mapa de riesgo-UO'!D155</f>
        <v>INVESTIGACIÓN_E_INNOVACIÓN</v>
      </c>
      <c r="C154" s="402" t="str">
        <f>+'01-Mapa de riesgo-UO'!F155</f>
        <v>NO</v>
      </c>
      <c r="D154" s="332" t="str">
        <f>'01-Mapa de riesgo-UO'!J155</f>
        <v>Estratégico</v>
      </c>
      <c r="E154" s="332" t="str">
        <f>'01-Mapa de riesgo-UO'!K155</f>
        <v xml:space="preserve">Disminución o desenso de los grupos de investigación en el escalafon de MinCiencias
</v>
      </c>
      <c r="F154" s="332"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32" t="str">
        <f>'01-Mapa de riesgo-UO'!M155</f>
        <v xml:space="preserve">Deficiencia en el factor de investigación para la acreditación de los programas
Disminución de los indicadores para la facultad
Bajo impacto y visibilidad en el medio
</v>
      </c>
      <c r="I154" s="431" t="str">
        <f>'01-Mapa de riesgo-UO'!AT155</f>
        <v>LEVE</v>
      </c>
      <c r="J154" s="332" t="str">
        <f>'01-Mapa de riesgo-UO'!AU155</f>
        <v>N° de grupos de investigación que bajan de categoria / N°Total de grupos categorizados en MinCiencias</v>
      </c>
      <c r="K154" s="404">
        <v>0</v>
      </c>
      <c r="L154" s="400" t="s">
        <v>2789</v>
      </c>
      <c r="M154" s="278" t="str">
        <f>IF('01-Mapa de riesgo-UO'!S155="No existen", "No existe control para el riesgo",'01-Mapa de riesgo-UO'!W155)</f>
        <v>Acompañamiento a los grupos de investigación por parte de la Vicerrectoría de Investigaciones y la Facultad</v>
      </c>
      <c r="N154" s="278">
        <f>'01-Mapa de riesgo-UO'!AB155</f>
        <v>0</v>
      </c>
      <c r="O154" s="278" t="str">
        <f>'01-Mapa de riesgo-UO'!AG155</f>
        <v xml:space="preserve">Contratista </v>
      </c>
      <c r="P154" s="280" t="str">
        <f>'01-Mapa de riesgo-UO'!AL155</f>
        <v>Anual</v>
      </c>
      <c r="Q154" s="280" t="str">
        <f>'01-Mapa de riesgo-UO'!AP155</f>
        <v>Preventivo</v>
      </c>
      <c r="R154" s="431" t="str">
        <f>'01-Mapa de riesgo-UO'!AR155</f>
        <v>ACEPTABLE</v>
      </c>
      <c r="S154" s="399" t="s">
        <v>2314</v>
      </c>
      <c r="T154" s="399"/>
      <c r="U154" s="283" t="str">
        <f>'01-Mapa de riesgo-UO'!AW155</f>
        <v>ASUMIR</v>
      </c>
      <c r="V154" s="283">
        <f>'01-Mapa de riesgo-UO'!AX155</f>
        <v>0</v>
      </c>
      <c r="W154" s="180">
        <f>IF(U154="COMPARTIR",'01-Mapa de riesgo-UO'!BA155, IF(U154=0, 0,$I$6))</f>
        <v>0</v>
      </c>
      <c r="X154" s="281"/>
      <c r="Y154" s="281"/>
      <c r="Z154" s="281"/>
      <c r="AA154" s="281"/>
      <c r="AB154" s="430" t="s">
        <v>2144</v>
      </c>
    </row>
    <row r="155" spans="1:28" ht="65.25" hidden="1" customHeight="1" x14ac:dyDescent="0.2">
      <c r="A155" s="324"/>
      <c r="B155" s="332"/>
      <c r="C155" s="402"/>
      <c r="D155" s="332"/>
      <c r="E155" s="332"/>
      <c r="F155" s="332"/>
      <c r="G155" s="52" t="str">
        <f>'01-Mapa de riesgo-UO'!I156</f>
        <v>Pocos  recursos para el proceso de investigación</v>
      </c>
      <c r="H155" s="332"/>
      <c r="I155" s="431"/>
      <c r="J155" s="332"/>
      <c r="K155" s="401"/>
      <c r="L155" s="400"/>
      <c r="M155" s="278">
        <f>IF('01-Mapa de riesgo-UO'!S156="No existen", "No existe control para el riesgo",'01-Mapa de riesgo-UO'!W156)</f>
        <v>0</v>
      </c>
      <c r="N155" s="278">
        <f>'01-Mapa de riesgo-UO'!AB156</f>
        <v>0</v>
      </c>
      <c r="O155" s="278">
        <f>'01-Mapa de riesgo-UO'!AG156</f>
        <v>0</v>
      </c>
      <c r="P155" s="280">
        <f>'01-Mapa de riesgo-UO'!AL156</f>
        <v>0</v>
      </c>
      <c r="Q155" s="280">
        <f>'01-Mapa de riesgo-UO'!AP156</f>
        <v>0</v>
      </c>
      <c r="R155" s="431"/>
      <c r="S155" s="399" t="s">
        <v>2314</v>
      </c>
      <c r="T155" s="399"/>
      <c r="U155" s="283" t="str">
        <f>'01-Mapa de riesgo-UO'!AW156</f>
        <v>ASUMIR</v>
      </c>
      <c r="V155" s="283">
        <f>'01-Mapa de riesgo-UO'!AX156</f>
        <v>0</v>
      </c>
      <c r="W155" s="180">
        <f>IF(U155="COMPARTIR",'01-Mapa de riesgo-UO'!BA156, IF(U155=0, 0,$I$6))</f>
        <v>0</v>
      </c>
      <c r="X155" s="281"/>
      <c r="Y155" s="281"/>
      <c r="Z155" s="281"/>
      <c r="AA155" s="281"/>
      <c r="AB155" s="430"/>
    </row>
    <row r="156" spans="1:28" ht="65.25" hidden="1" customHeight="1" x14ac:dyDescent="0.2">
      <c r="A156" s="324"/>
      <c r="B156" s="332"/>
      <c r="C156" s="402"/>
      <c r="D156" s="332"/>
      <c r="E156" s="332"/>
      <c r="F156" s="332"/>
      <c r="G156" s="52" t="str">
        <f>'01-Mapa de riesgo-UO'!I157</f>
        <v xml:space="preserve"> No se tiene infraestructura adecuada en los laboratorios para la práctica investigativa</v>
      </c>
      <c r="H156" s="332"/>
      <c r="I156" s="431"/>
      <c r="J156" s="332"/>
      <c r="K156" s="401"/>
      <c r="L156" s="400"/>
      <c r="M156" s="278">
        <f>IF('01-Mapa de riesgo-UO'!S157="No existen", "No existe control para el riesgo",'01-Mapa de riesgo-UO'!W157)</f>
        <v>0</v>
      </c>
      <c r="N156" s="278">
        <f>'01-Mapa de riesgo-UO'!AB157</f>
        <v>0</v>
      </c>
      <c r="O156" s="278">
        <f>'01-Mapa de riesgo-UO'!AG157</f>
        <v>0</v>
      </c>
      <c r="P156" s="280">
        <f>'01-Mapa de riesgo-UO'!AL157</f>
        <v>0</v>
      </c>
      <c r="Q156" s="280">
        <f>'01-Mapa de riesgo-UO'!AP157</f>
        <v>0</v>
      </c>
      <c r="R156" s="431"/>
      <c r="S156" s="399"/>
      <c r="T156" s="399"/>
      <c r="U156" s="283" t="str">
        <f>'01-Mapa de riesgo-UO'!AW157</f>
        <v>ASUMIR</v>
      </c>
      <c r="V156" s="283">
        <f>'01-Mapa de riesgo-UO'!AX157</f>
        <v>0</v>
      </c>
      <c r="W156" s="180">
        <f>IF(U156="COMPARTIR",'01-Mapa de riesgo-UO'!BA157, IF(U156=0, 0,$I$6))</f>
        <v>0</v>
      </c>
      <c r="X156" s="281"/>
      <c r="Y156" s="281"/>
      <c r="Z156" s="281"/>
      <c r="AA156" s="281"/>
      <c r="AB156" s="430"/>
    </row>
    <row r="157" spans="1:28" ht="65.25" customHeight="1" x14ac:dyDescent="0.2">
      <c r="A157" s="324">
        <v>50</v>
      </c>
      <c r="B157" s="332" t="str">
        <f>'01-Mapa de riesgo-UO'!D158</f>
        <v>EXTENSIÓN_PROYECCIÓN_SOCIAL</v>
      </c>
      <c r="C157" s="402" t="str">
        <f>+'01-Mapa de riesgo-UO'!F158</f>
        <v>NO</v>
      </c>
      <c r="D157" s="332" t="str">
        <f>'01-Mapa de riesgo-UO'!J158</f>
        <v>Corrupción</v>
      </c>
      <c r="E157" s="332" t="str">
        <f>'01-Mapa de riesgo-UO'!K158</f>
        <v>Pérdida de la imparcialidad
(4.1.3)</v>
      </c>
      <c r="F157" s="332"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32" t="str">
        <f>'01-Mapa de riesgo-UO'!M158</f>
        <v>Pérdida de  credibilidad en el laboratorio, pérdida de la confianza en el funcionario y Iniciación de un proceso disciplinario</v>
      </c>
      <c r="I157" s="431" t="str">
        <f>'01-Mapa de riesgo-UO'!AT158</f>
        <v>LEVE</v>
      </c>
      <c r="J157" s="332" t="str">
        <f>'01-Mapa de riesgo-UO'!AU158</f>
        <v>No informes con pérdida de la imparcialidad/ No informes expedidos por el laboratorio</v>
      </c>
      <c r="K157" s="408">
        <v>0</v>
      </c>
      <c r="L157" s="399" t="s">
        <v>2795</v>
      </c>
      <c r="M157" s="278" t="str">
        <f>IF('01-Mapa de riesgo-UO'!S158="No existen", "No existe control para el riesgo",'01-Mapa de riesgo-UO'!W158)</f>
        <v>Firma de cada funcionario del:
- Reporte de Conflicto de interés
- Acta de compromiso ético
- Declaración de impedimento</v>
      </c>
      <c r="N157" s="278">
        <f>'01-Mapa de riesgo-UO'!AB158</f>
        <v>0</v>
      </c>
      <c r="O157" s="278" t="str">
        <f>'01-Mapa de riesgo-UO'!AG158</f>
        <v>Director</v>
      </c>
      <c r="P157" s="280" t="str">
        <f>'01-Mapa de riesgo-UO'!AL158</f>
        <v>No definida</v>
      </c>
      <c r="Q157" s="280" t="str">
        <f>'01-Mapa de riesgo-UO'!AP158</f>
        <v>Preventivo</v>
      </c>
      <c r="R157" s="431" t="str">
        <f>'01-Mapa de riesgo-UO'!AR158</f>
        <v>ACEPTABLE</v>
      </c>
      <c r="S157" s="399"/>
      <c r="T157" s="399"/>
      <c r="U157" s="283" t="str">
        <f>'01-Mapa de riesgo-UO'!AW158</f>
        <v>ASUMIR</v>
      </c>
      <c r="V157" s="283">
        <f>'01-Mapa de riesgo-UO'!AX158</f>
        <v>0</v>
      </c>
      <c r="W157" s="180">
        <f>IF(U157="COMPARTIR",'01-Mapa de riesgo-UO'!BA158, IF(U157=0, 0,$I$6))</f>
        <v>0</v>
      </c>
      <c r="X157" s="281"/>
      <c r="Y157" s="281"/>
      <c r="Z157" s="281"/>
      <c r="AA157" s="281"/>
      <c r="AB157" s="453" t="s">
        <v>2149</v>
      </c>
    </row>
    <row r="158" spans="1:28" ht="65.25" hidden="1" customHeight="1" x14ac:dyDescent="0.2">
      <c r="A158" s="324"/>
      <c r="B158" s="332"/>
      <c r="C158" s="402"/>
      <c r="D158" s="332"/>
      <c r="E158" s="332"/>
      <c r="F158" s="332"/>
      <c r="G158" s="52" t="str">
        <f>'01-Mapa de riesgo-UO'!I159</f>
        <v>Orden de un superior sobre el resultado del ensayo / calibración</v>
      </c>
      <c r="H158" s="332"/>
      <c r="I158" s="431"/>
      <c r="J158" s="332"/>
      <c r="K158" s="405"/>
      <c r="L158" s="399"/>
      <c r="M158" s="278">
        <f>IF('01-Mapa de riesgo-UO'!S159="No existen", "No existe control para el riesgo",'01-Mapa de riesgo-UO'!W159)</f>
        <v>0</v>
      </c>
      <c r="N158" s="278">
        <f>'01-Mapa de riesgo-UO'!AB159</f>
        <v>0</v>
      </c>
      <c r="O158" s="278">
        <f>'01-Mapa de riesgo-UO'!AG159</f>
        <v>0</v>
      </c>
      <c r="P158" s="280">
        <f>'01-Mapa de riesgo-UO'!AL159</f>
        <v>0</v>
      </c>
      <c r="Q158" s="280">
        <f>'01-Mapa de riesgo-UO'!AP159</f>
        <v>0</v>
      </c>
      <c r="R158" s="431"/>
      <c r="S158" s="399"/>
      <c r="T158" s="399"/>
      <c r="U158" s="283" t="str">
        <f>'01-Mapa de riesgo-UO'!AW159</f>
        <v>ASUMIR</v>
      </c>
      <c r="V158" s="283">
        <f>'01-Mapa de riesgo-UO'!AX159</f>
        <v>0</v>
      </c>
      <c r="W158" s="180">
        <f>IF(U158="COMPARTIR",'01-Mapa de riesgo-UO'!BA159, IF(U158=0, 0,$I$6))</f>
        <v>0</v>
      </c>
      <c r="X158" s="281"/>
      <c r="Y158" s="281"/>
      <c r="Z158" s="281"/>
      <c r="AA158" s="281"/>
      <c r="AB158" s="453"/>
    </row>
    <row r="159" spans="1:28" ht="65.25" hidden="1" customHeight="1" x14ac:dyDescent="0.2">
      <c r="A159" s="324"/>
      <c r="B159" s="332"/>
      <c r="C159" s="402"/>
      <c r="D159" s="332"/>
      <c r="E159" s="332"/>
      <c r="F159" s="332"/>
      <c r="G159" s="52">
        <f>'01-Mapa de riesgo-UO'!I160</f>
        <v>0</v>
      </c>
      <c r="H159" s="332"/>
      <c r="I159" s="431"/>
      <c r="J159" s="332"/>
      <c r="K159" s="405"/>
      <c r="L159" s="399"/>
      <c r="M159" s="278">
        <f>IF('01-Mapa de riesgo-UO'!S160="No existen", "No existe control para el riesgo",'01-Mapa de riesgo-UO'!W160)</f>
        <v>0</v>
      </c>
      <c r="N159" s="278">
        <f>'01-Mapa de riesgo-UO'!AB160</f>
        <v>0</v>
      </c>
      <c r="O159" s="278">
        <f>'01-Mapa de riesgo-UO'!AG160</f>
        <v>0</v>
      </c>
      <c r="P159" s="280">
        <f>'01-Mapa de riesgo-UO'!AL160</f>
        <v>0</v>
      </c>
      <c r="Q159" s="280">
        <f>'01-Mapa de riesgo-UO'!AP160</f>
        <v>0</v>
      </c>
      <c r="R159" s="431"/>
      <c r="S159" s="399"/>
      <c r="T159" s="399"/>
      <c r="U159" s="283" t="str">
        <f>'01-Mapa de riesgo-UO'!AW160</f>
        <v>ASUMIR</v>
      </c>
      <c r="V159" s="283">
        <f>'01-Mapa de riesgo-UO'!AX160</f>
        <v>0</v>
      </c>
      <c r="W159" s="180">
        <f>IF(U159="COMPARTIR",'01-Mapa de riesgo-UO'!BA160, IF(U159=0, 0,$I$6))</f>
        <v>0</v>
      </c>
      <c r="X159" s="281"/>
      <c r="Y159" s="281"/>
      <c r="Z159" s="281"/>
      <c r="AA159" s="281"/>
      <c r="AB159" s="453"/>
    </row>
    <row r="160" spans="1:28" ht="65.25" customHeight="1" x14ac:dyDescent="0.2">
      <c r="A160" s="324">
        <v>51</v>
      </c>
      <c r="B160" s="332" t="str">
        <f>'01-Mapa de riesgo-UO'!D161</f>
        <v>EXTENSIÓN_PROYECCIÓN_SOCIAL</v>
      </c>
      <c r="C160" s="402" t="str">
        <f>+'01-Mapa de riesgo-UO'!F161</f>
        <v>NO</v>
      </c>
      <c r="D160" s="332" t="str">
        <f>'01-Mapa de riesgo-UO'!J161</f>
        <v>Operacional</v>
      </c>
      <c r="E160" s="332" t="str">
        <f>'01-Mapa de riesgo-UO'!K161</f>
        <v>Pérdida de la validez de los resultados del laboratorio
(6,3)</v>
      </c>
      <c r="F160" s="332" t="str">
        <f>'01-Mapa de riesgo-UO'!L161</f>
        <v>Tener instalaciones inadecuadas que pueden ver afectada la validez de los resultados</v>
      </c>
      <c r="G160" s="52" t="str">
        <f>'01-Mapa de riesgo-UO'!I161</f>
        <v>Condiciones ambientales e instalaciones inadecuadas para los ensayos</v>
      </c>
      <c r="H160" s="332" t="str">
        <f>'01-Mapa de riesgo-UO'!M161</f>
        <v>Pérdida de  credibilidad en el laboratorio
Pérdida de la confianza en el laboratorio</v>
      </c>
      <c r="I160" s="431" t="str">
        <f>'01-Mapa de riesgo-UO'!AT161</f>
        <v>LEVE</v>
      </c>
      <c r="J160" s="332" t="str">
        <f>'01-Mapa de riesgo-UO'!AU161</f>
        <v xml:space="preserve">No veces en que las instalaciones fueron inadecuadas para la realización del ensayo </v>
      </c>
      <c r="K160" s="408">
        <v>0</v>
      </c>
      <c r="L160" s="399" t="s">
        <v>2795</v>
      </c>
      <c r="M160" s="278" t="str">
        <f>IF('01-Mapa de riesgo-UO'!S161="No existen", "No existe control para el riesgo",'01-Mapa de riesgo-UO'!W161)</f>
        <v xml:space="preserve">Aplicar lo indicado en el instructivo de condiciones ambientales </v>
      </c>
      <c r="N160" s="278">
        <f>'01-Mapa de riesgo-UO'!AB161</f>
        <v>0</v>
      </c>
      <c r="O160" s="278">
        <f>'01-Mapa de riesgo-UO'!AG161</f>
        <v>0</v>
      </c>
      <c r="P160" s="280" t="str">
        <f>'01-Mapa de riesgo-UO'!AL161</f>
        <v>No definida</v>
      </c>
      <c r="Q160" s="280" t="str">
        <f>'01-Mapa de riesgo-UO'!AP161</f>
        <v>Preventivo</v>
      </c>
      <c r="R160" s="431" t="str">
        <f>'01-Mapa de riesgo-UO'!AR161</f>
        <v>ACEPTABLE</v>
      </c>
      <c r="S160" s="399" t="s">
        <v>2796</v>
      </c>
      <c r="T160" s="399"/>
      <c r="U160" s="283" t="str">
        <f>'01-Mapa de riesgo-UO'!AW161</f>
        <v>ASUMIR</v>
      </c>
      <c r="V160" s="283">
        <f>'01-Mapa de riesgo-UO'!AX161</f>
        <v>0</v>
      </c>
      <c r="W160" s="180">
        <f>IF(U160="COMPARTIR",'01-Mapa de riesgo-UO'!BA161, IF(U160=0, 0,$I$6))</f>
        <v>0</v>
      </c>
      <c r="X160" s="281"/>
      <c r="Y160" s="281"/>
      <c r="Z160" s="281"/>
      <c r="AA160" s="281"/>
      <c r="AB160" s="453" t="s">
        <v>2149</v>
      </c>
    </row>
    <row r="161" spans="1:28" ht="65.25" hidden="1" customHeight="1" x14ac:dyDescent="0.2">
      <c r="A161" s="324"/>
      <c r="B161" s="332"/>
      <c r="C161" s="402"/>
      <c r="D161" s="332"/>
      <c r="E161" s="332"/>
      <c r="F161" s="332"/>
      <c r="G161" s="52">
        <f>'01-Mapa de riesgo-UO'!I162</f>
        <v>0</v>
      </c>
      <c r="H161" s="332"/>
      <c r="I161" s="431"/>
      <c r="J161" s="332"/>
      <c r="K161" s="405"/>
      <c r="L161" s="399"/>
      <c r="M161" s="278">
        <f>IF('01-Mapa de riesgo-UO'!S162="No existen", "No existe control para el riesgo",'01-Mapa de riesgo-UO'!W162)</f>
        <v>0</v>
      </c>
      <c r="N161" s="278">
        <f>'01-Mapa de riesgo-UO'!AB162</f>
        <v>0</v>
      </c>
      <c r="O161" s="278">
        <f>'01-Mapa de riesgo-UO'!AG162</f>
        <v>0</v>
      </c>
      <c r="P161" s="280">
        <f>'01-Mapa de riesgo-UO'!AL162</f>
        <v>0</v>
      </c>
      <c r="Q161" s="280">
        <f>'01-Mapa de riesgo-UO'!AP162</f>
        <v>0</v>
      </c>
      <c r="R161" s="431"/>
      <c r="S161" s="399" t="s">
        <v>2796</v>
      </c>
      <c r="T161" s="399"/>
      <c r="U161" s="283" t="str">
        <f>'01-Mapa de riesgo-UO'!AW162</f>
        <v>ASUMIR</v>
      </c>
      <c r="V161" s="283">
        <f>'01-Mapa de riesgo-UO'!AX162</f>
        <v>0</v>
      </c>
      <c r="W161" s="180">
        <f>IF(U161="COMPARTIR",'01-Mapa de riesgo-UO'!BA162, IF(U161=0, 0,$I$6))</f>
        <v>0</v>
      </c>
      <c r="X161" s="281"/>
      <c r="Y161" s="281"/>
      <c r="Z161" s="281"/>
      <c r="AA161" s="281"/>
      <c r="AB161" s="453"/>
    </row>
    <row r="162" spans="1:28" ht="65.25" hidden="1" customHeight="1" x14ac:dyDescent="0.2">
      <c r="A162" s="324"/>
      <c r="B162" s="332"/>
      <c r="C162" s="402"/>
      <c r="D162" s="332"/>
      <c r="E162" s="332"/>
      <c r="F162" s="332"/>
      <c r="G162" s="52">
        <f>'01-Mapa de riesgo-UO'!I163</f>
        <v>0</v>
      </c>
      <c r="H162" s="332"/>
      <c r="I162" s="431"/>
      <c r="J162" s="332"/>
      <c r="K162" s="405"/>
      <c r="L162" s="399"/>
      <c r="M162" s="278">
        <f>IF('01-Mapa de riesgo-UO'!S163="No existen", "No existe control para el riesgo",'01-Mapa de riesgo-UO'!W163)</f>
        <v>0</v>
      </c>
      <c r="N162" s="278">
        <f>'01-Mapa de riesgo-UO'!AB163</f>
        <v>0</v>
      </c>
      <c r="O162" s="278">
        <f>'01-Mapa de riesgo-UO'!AG163</f>
        <v>0</v>
      </c>
      <c r="P162" s="280">
        <f>'01-Mapa de riesgo-UO'!AL163</f>
        <v>0</v>
      </c>
      <c r="Q162" s="280">
        <f>'01-Mapa de riesgo-UO'!AP163</f>
        <v>0</v>
      </c>
      <c r="R162" s="431"/>
      <c r="S162" s="399" t="s">
        <v>2796</v>
      </c>
      <c r="T162" s="399"/>
      <c r="U162" s="283" t="str">
        <f>'01-Mapa de riesgo-UO'!AW163</f>
        <v>ASUMIR</v>
      </c>
      <c r="V162" s="283">
        <f>'01-Mapa de riesgo-UO'!AX163</f>
        <v>0</v>
      </c>
      <c r="W162" s="180">
        <f>IF(U162="COMPARTIR",'01-Mapa de riesgo-UO'!BA163, IF(U162=0, 0,$I$6))</f>
        <v>0</v>
      </c>
      <c r="X162" s="281"/>
      <c r="Y162" s="281"/>
      <c r="Z162" s="281"/>
      <c r="AA162" s="281"/>
      <c r="AB162" s="453"/>
    </row>
    <row r="163" spans="1:28" ht="65.25" customHeight="1" x14ac:dyDescent="0.2">
      <c r="A163" s="324">
        <v>52</v>
      </c>
      <c r="B163" s="332" t="str">
        <f>'01-Mapa de riesgo-UO'!D164</f>
        <v>EXTENSIÓN_PROYECCIÓN_SOCIAL</v>
      </c>
      <c r="C163" s="402" t="str">
        <f>+'01-Mapa de riesgo-UO'!F164</f>
        <v>NO</v>
      </c>
      <c r="D163" s="332" t="str">
        <f>'01-Mapa de riesgo-UO'!J164</f>
        <v>Operacional</v>
      </c>
      <c r="E163" s="332" t="str">
        <f>'01-Mapa de riesgo-UO'!K164</f>
        <v>Pérdida de la validez de los resultados del laboratorio
(6,4.6)</v>
      </c>
      <c r="F163" s="332"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32" t="str">
        <f>'01-Mapa de riesgo-UO'!M164</f>
        <v>Pérdida de  credibilidad en el laboratorio
Pérdida de la confianza en el laboratorio</v>
      </c>
      <c r="I163" s="431" t="str">
        <f>'01-Mapa de riesgo-UO'!AT164</f>
        <v>MODERADO</v>
      </c>
      <c r="J163" s="332" t="str">
        <f>'01-Mapa de riesgo-UO'!AU164</f>
        <v>% de cumplimiento del plan de calibración, verificación y mantenimiento</v>
      </c>
      <c r="K163" s="408">
        <v>0</v>
      </c>
      <c r="L163" s="399" t="s">
        <v>2795</v>
      </c>
      <c r="M163" s="278"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78">
        <f>'01-Mapa de riesgo-UO'!AB164</f>
        <v>0</v>
      </c>
      <c r="O163" s="278">
        <f>'01-Mapa de riesgo-UO'!AG164</f>
        <v>0</v>
      </c>
      <c r="P163" s="280" t="str">
        <f>'01-Mapa de riesgo-UO'!AL164</f>
        <v>Anual</v>
      </c>
      <c r="Q163" s="280" t="str">
        <f>'01-Mapa de riesgo-UO'!AP164</f>
        <v>Preventivo</v>
      </c>
      <c r="R163" s="431" t="str">
        <f>'01-Mapa de riesgo-UO'!AR164</f>
        <v>ACEPTABLE</v>
      </c>
      <c r="S163" s="399" t="s">
        <v>2796</v>
      </c>
      <c r="T163" s="399"/>
      <c r="U163" s="283" t="str">
        <f>'01-Mapa de riesgo-UO'!AW164</f>
        <v>REDUCIR</v>
      </c>
      <c r="V163" s="283" t="str">
        <f>'01-Mapa de riesgo-UO'!AX164</f>
        <v>Enviar el equipo a calibración de manera inmediata</v>
      </c>
      <c r="W163" s="180">
        <f>IF(U163="COMPARTIR",'01-Mapa de riesgo-UO'!BA164, IF(U163=0, 0,$I$6))</f>
        <v>0</v>
      </c>
      <c r="X163" s="281" t="s">
        <v>272</v>
      </c>
      <c r="Y163" s="281" t="s">
        <v>2797</v>
      </c>
      <c r="Z163" s="281" t="s">
        <v>560</v>
      </c>
      <c r="AA163" s="281"/>
      <c r="AB163" s="453" t="s">
        <v>2149</v>
      </c>
    </row>
    <row r="164" spans="1:28" ht="65.25" hidden="1" customHeight="1" x14ac:dyDescent="0.2">
      <c r="A164" s="324"/>
      <c r="B164" s="332"/>
      <c r="C164" s="402"/>
      <c r="D164" s="332"/>
      <c r="E164" s="332"/>
      <c r="F164" s="332"/>
      <c r="G164" s="52">
        <f>'01-Mapa de riesgo-UO'!I165</f>
        <v>0</v>
      </c>
      <c r="H164" s="332"/>
      <c r="I164" s="431"/>
      <c r="J164" s="332"/>
      <c r="K164" s="405"/>
      <c r="L164" s="399"/>
      <c r="M164" s="278">
        <f>IF('01-Mapa de riesgo-UO'!S165="No existen", "No existe control para el riesgo",'01-Mapa de riesgo-UO'!W165)</f>
        <v>0</v>
      </c>
      <c r="N164" s="278">
        <f>'01-Mapa de riesgo-UO'!AB165</f>
        <v>0</v>
      </c>
      <c r="O164" s="278">
        <f>'01-Mapa de riesgo-UO'!AG165</f>
        <v>0</v>
      </c>
      <c r="P164" s="280">
        <f>'01-Mapa de riesgo-UO'!AL165</f>
        <v>0</v>
      </c>
      <c r="Q164" s="280">
        <f>'01-Mapa de riesgo-UO'!AP165</f>
        <v>0</v>
      </c>
      <c r="R164" s="431"/>
      <c r="S164" s="399" t="s">
        <v>2796</v>
      </c>
      <c r="T164" s="399"/>
      <c r="U164" s="283">
        <f>'01-Mapa de riesgo-UO'!AW165</f>
        <v>0</v>
      </c>
      <c r="V164" s="283">
        <f>'01-Mapa de riesgo-UO'!AX165</f>
        <v>0</v>
      </c>
      <c r="W164" s="180">
        <f>IF(U164="COMPARTIR",'01-Mapa de riesgo-UO'!BA165, IF(U164=0, 0,$I$6))</f>
        <v>0</v>
      </c>
      <c r="X164" s="281"/>
      <c r="Y164" s="281"/>
      <c r="Z164" s="281"/>
      <c r="AA164" s="281"/>
      <c r="AB164" s="453"/>
    </row>
    <row r="165" spans="1:28" ht="65.25" hidden="1" customHeight="1" x14ac:dyDescent="0.2">
      <c r="A165" s="324"/>
      <c r="B165" s="332"/>
      <c r="C165" s="402"/>
      <c r="D165" s="332"/>
      <c r="E165" s="332"/>
      <c r="F165" s="332"/>
      <c r="G165" s="52">
        <f>'01-Mapa de riesgo-UO'!I166</f>
        <v>0</v>
      </c>
      <c r="H165" s="332"/>
      <c r="I165" s="431"/>
      <c r="J165" s="332"/>
      <c r="K165" s="405"/>
      <c r="L165" s="399"/>
      <c r="M165" s="278">
        <f>IF('01-Mapa de riesgo-UO'!S166="No existen", "No existe control para el riesgo",'01-Mapa de riesgo-UO'!W166)</f>
        <v>0</v>
      </c>
      <c r="N165" s="278">
        <f>'01-Mapa de riesgo-UO'!AB166</f>
        <v>0</v>
      </c>
      <c r="O165" s="278">
        <f>'01-Mapa de riesgo-UO'!AG166</f>
        <v>0</v>
      </c>
      <c r="P165" s="280">
        <f>'01-Mapa de riesgo-UO'!AL166</f>
        <v>0</v>
      </c>
      <c r="Q165" s="280">
        <f>'01-Mapa de riesgo-UO'!AP166</f>
        <v>0</v>
      </c>
      <c r="R165" s="431"/>
      <c r="S165" s="399" t="s">
        <v>2796</v>
      </c>
      <c r="T165" s="399"/>
      <c r="U165" s="283">
        <f>'01-Mapa de riesgo-UO'!AW166</f>
        <v>0</v>
      </c>
      <c r="V165" s="283">
        <f>'01-Mapa de riesgo-UO'!AX166</f>
        <v>0</v>
      </c>
      <c r="W165" s="180">
        <f>IF(U165="COMPARTIR",'01-Mapa de riesgo-UO'!BA166, IF(U165=0, 0,$I$6))</f>
        <v>0</v>
      </c>
      <c r="X165" s="281"/>
      <c r="Y165" s="281"/>
      <c r="Z165" s="281"/>
      <c r="AA165" s="281"/>
      <c r="AB165" s="453"/>
    </row>
    <row r="166" spans="1:28" ht="65.25" customHeight="1" x14ac:dyDescent="0.2">
      <c r="A166" s="324">
        <v>53</v>
      </c>
      <c r="B166" s="332" t="str">
        <f>'01-Mapa de riesgo-UO'!D167</f>
        <v>EXTENSIÓN_PROYECCIÓN_SOCIAL</v>
      </c>
      <c r="C166" s="402" t="str">
        <f>+'01-Mapa de riesgo-UO'!F167</f>
        <v>NO</v>
      </c>
      <c r="D166" s="332" t="str">
        <f>'01-Mapa de riesgo-UO'!J167</f>
        <v>Operacional</v>
      </c>
      <c r="E166" s="332" t="str">
        <f>'01-Mapa de riesgo-UO'!K167</f>
        <v>Pérdida de la validez de los resultados del laboratorio
(6,4.9)</v>
      </c>
      <c r="F166" s="332" t="str">
        <f>'01-Mapa de riesgo-UO'!L167</f>
        <v xml:space="preserve">Utlizar  equipos de medición que este defectuoso que  afecte la validez de los resultados  por su  exactitud o la incertidumbre </v>
      </c>
      <c r="G166" s="52" t="str">
        <f>'01-Mapa de riesgo-UO'!I167</f>
        <v>Toma de datos con un equipo defectuoso</v>
      </c>
      <c r="H166" s="332" t="str">
        <f>'01-Mapa de riesgo-UO'!M167</f>
        <v>Pérdida de  credibilidad en el laboratorio
Pérdida de la confianza en el laboratorio</v>
      </c>
      <c r="I166" s="431" t="str">
        <f>'01-Mapa de riesgo-UO'!AT167</f>
        <v>LEVE</v>
      </c>
      <c r="J166" s="332" t="str">
        <f>'01-Mapa de riesgo-UO'!AU167</f>
        <v>No  de equipos defectuoss detectados en el laboratorio / Total de equipos</v>
      </c>
      <c r="K166" s="408">
        <v>0</v>
      </c>
      <c r="L166" s="399" t="s">
        <v>2795</v>
      </c>
      <c r="M166" s="278" t="str">
        <f>IF('01-Mapa de riesgo-UO'!S167="No existen", "No existe control para el riesgo",'01-Mapa de riesgo-UO'!W167)</f>
        <v xml:space="preserve">Se realiza revisión de los equipos al ingresar y salir del laboratorio </v>
      </c>
      <c r="N166" s="278">
        <f>'01-Mapa de riesgo-UO'!AB167</f>
        <v>0</v>
      </c>
      <c r="O166" s="278">
        <f>'01-Mapa de riesgo-UO'!AG167</f>
        <v>0</v>
      </c>
      <c r="P166" s="280" t="str">
        <f>'01-Mapa de riesgo-UO'!AL167</f>
        <v>No definida</v>
      </c>
      <c r="Q166" s="280" t="str">
        <f>'01-Mapa de riesgo-UO'!AP167</f>
        <v>Preventivo</v>
      </c>
      <c r="R166" s="431" t="str">
        <f>'01-Mapa de riesgo-UO'!AR167</f>
        <v>ACEPTABLE</v>
      </c>
      <c r="S166" s="399" t="s">
        <v>2796</v>
      </c>
      <c r="T166" s="399"/>
      <c r="U166" s="283" t="str">
        <f>'01-Mapa de riesgo-UO'!AW167</f>
        <v>ASUMIR</v>
      </c>
      <c r="V166" s="283">
        <f>'01-Mapa de riesgo-UO'!AX167</f>
        <v>0</v>
      </c>
      <c r="W166" s="180">
        <f>IF(U166="COMPARTIR",'01-Mapa de riesgo-UO'!BA167, IF(U166=0, 0,$I$6))</f>
        <v>0</v>
      </c>
      <c r="X166" s="281"/>
      <c r="Y166" s="281"/>
      <c r="Z166" s="281"/>
      <c r="AA166" s="281"/>
      <c r="AB166" s="453" t="s">
        <v>2149</v>
      </c>
    </row>
    <row r="167" spans="1:28" ht="65.25" hidden="1" customHeight="1" x14ac:dyDescent="0.2">
      <c r="A167" s="324"/>
      <c r="B167" s="332"/>
      <c r="C167" s="402"/>
      <c r="D167" s="332"/>
      <c r="E167" s="332"/>
      <c r="F167" s="332"/>
      <c r="G167" s="52">
        <f>'01-Mapa de riesgo-UO'!I168</f>
        <v>0</v>
      </c>
      <c r="H167" s="332"/>
      <c r="I167" s="431"/>
      <c r="J167" s="332"/>
      <c r="K167" s="405"/>
      <c r="L167" s="399"/>
      <c r="M167" s="278">
        <f>IF('01-Mapa de riesgo-UO'!S168="No existen", "No existe control para el riesgo",'01-Mapa de riesgo-UO'!W168)</f>
        <v>0</v>
      </c>
      <c r="N167" s="278">
        <f>'01-Mapa de riesgo-UO'!AB168</f>
        <v>0</v>
      </c>
      <c r="O167" s="278">
        <f>'01-Mapa de riesgo-UO'!AG168</f>
        <v>0</v>
      </c>
      <c r="P167" s="280">
        <f>'01-Mapa de riesgo-UO'!AL168</f>
        <v>0</v>
      </c>
      <c r="Q167" s="280">
        <f>'01-Mapa de riesgo-UO'!AP168</f>
        <v>0</v>
      </c>
      <c r="R167" s="431"/>
      <c r="S167" s="399" t="s">
        <v>2796</v>
      </c>
      <c r="T167" s="399"/>
      <c r="U167" s="283" t="str">
        <f>'01-Mapa de riesgo-UO'!AW168</f>
        <v>ASUMIR</v>
      </c>
      <c r="V167" s="283">
        <f>'01-Mapa de riesgo-UO'!AX168</f>
        <v>0</v>
      </c>
      <c r="W167" s="180">
        <f>IF(U167="COMPARTIR",'01-Mapa de riesgo-UO'!BA168, IF(U167=0, 0,$I$6))</f>
        <v>0</v>
      </c>
      <c r="X167" s="281"/>
      <c r="Y167" s="281"/>
      <c r="Z167" s="281"/>
      <c r="AA167" s="281"/>
      <c r="AB167" s="453"/>
    </row>
    <row r="168" spans="1:28" ht="65.25" hidden="1" customHeight="1" x14ac:dyDescent="0.2">
      <c r="A168" s="324"/>
      <c r="B168" s="332"/>
      <c r="C168" s="402"/>
      <c r="D168" s="332"/>
      <c r="E168" s="332"/>
      <c r="F168" s="332"/>
      <c r="G168" s="52">
        <f>'01-Mapa de riesgo-UO'!I169</f>
        <v>0</v>
      </c>
      <c r="H168" s="332"/>
      <c r="I168" s="431"/>
      <c r="J168" s="332"/>
      <c r="K168" s="405"/>
      <c r="L168" s="399"/>
      <c r="M168" s="278">
        <f>IF('01-Mapa de riesgo-UO'!S169="No existen", "No existe control para el riesgo",'01-Mapa de riesgo-UO'!W169)</f>
        <v>0</v>
      </c>
      <c r="N168" s="278">
        <f>'01-Mapa de riesgo-UO'!AB169</f>
        <v>0</v>
      </c>
      <c r="O168" s="278">
        <f>'01-Mapa de riesgo-UO'!AG169</f>
        <v>0</v>
      </c>
      <c r="P168" s="280">
        <f>'01-Mapa de riesgo-UO'!AL169</f>
        <v>0</v>
      </c>
      <c r="Q168" s="280">
        <f>'01-Mapa de riesgo-UO'!AP169</f>
        <v>0</v>
      </c>
      <c r="R168" s="431"/>
      <c r="S168" s="399" t="s">
        <v>2796</v>
      </c>
      <c r="T168" s="399"/>
      <c r="U168" s="283" t="str">
        <f>'01-Mapa de riesgo-UO'!AW169</f>
        <v>ASUMIR</v>
      </c>
      <c r="V168" s="283">
        <f>'01-Mapa de riesgo-UO'!AX169</f>
        <v>0</v>
      </c>
      <c r="W168" s="180">
        <f>IF(U168="COMPARTIR",'01-Mapa de riesgo-UO'!BA169, IF(U168=0, 0,$I$6))</f>
        <v>0</v>
      </c>
      <c r="X168" s="281"/>
      <c r="Y168" s="281"/>
      <c r="Z168" s="281"/>
      <c r="AA168" s="281"/>
      <c r="AB168" s="453"/>
    </row>
    <row r="169" spans="1:28" ht="65.25" customHeight="1" x14ac:dyDescent="0.2">
      <c r="A169" s="324">
        <v>54</v>
      </c>
      <c r="B169" s="332" t="str">
        <f>'01-Mapa de riesgo-UO'!D170</f>
        <v>EXTENSIÓN_PROYECCIÓN_SOCIAL</v>
      </c>
      <c r="C169" s="402" t="str">
        <f>+'01-Mapa de riesgo-UO'!F170</f>
        <v>NO</v>
      </c>
      <c r="D169" s="332" t="str">
        <f>'01-Mapa de riesgo-UO'!J170</f>
        <v>Operacional</v>
      </c>
      <c r="E169" s="332" t="str">
        <f>'01-Mapa de riesgo-UO'!K170</f>
        <v>Utilización de un método de ensayo inadecuado
(7.2)</v>
      </c>
      <c r="F169" s="332" t="str">
        <f>'01-Mapa de riesgo-UO'!L170</f>
        <v>Verificación / validación del método no es adecuado para el laboratorio</v>
      </c>
      <c r="G169" s="52" t="str">
        <f>'01-Mapa de riesgo-UO'!I170</f>
        <v>En la verificacion/validación del método no se tienen en cuenta todos los factores</v>
      </c>
      <c r="H169" s="332" t="str">
        <f>'01-Mapa de riesgo-UO'!M170</f>
        <v>Pérdida de  credibilidad en el laboratorio
Pérdida de la confianza en el laboratorio</v>
      </c>
      <c r="I169" s="431" t="str">
        <f>'01-Mapa de riesgo-UO'!AT170</f>
        <v>MODERADO</v>
      </c>
      <c r="J169" s="332" t="str">
        <f>'01-Mapa de riesgo-UO'!AU170</f>
        <v>No de variables definidas por el laboratorio en la verificación/validación / No de variables establecidas en el método definido</v>
      </c>
      <c r="K169" s="408">
        <v>0</v>
      </c>
      <c r="L169" s="399" t="s">
        <v>2795</v>
      </c>
      <c r="M169" s="278" t="str">
        <f>IF('01-Mapa de riesgo-UO'!S170="No existen", "No existe control para el riesgo",'01-Mapa de riesgo-UO'!W170)</f>
        <v>Se cuenta con Tabla cruzada requisitos de norma de ensayo con cumplimiento en el laboratorio
 Se realiza el Informe de verificación/validación del método</v>
      </c>
      <c r="N169" s="278">
        <f>'01-Mapa de riesgo-UO'!AB170</f>
        <v>0</v>
      </c>
      <c r="O169" s="278">
        <f>'01-Mapa de riesgo-UO'!AG170</f>
        <v>0</v>
      </c>
      <c r="P169" s="280" t="str">
        <f>'01-Mapa de riesgo-UO'!AL170</f>
        <v>Anual</v>
      </c>
      <c r="Q169" s="280" t="str">
        <f>'01-Mapa de riesgo-UO'!AP170</f>
        <v>Preventivo</v>
      </c>
      <c r="R169" s="431" t="str">
        <f>'01-Mapa de riesgo-UO'!AR170</f>
        <v>ACEPTABLE</v>
      </c>
      <c r="S169" s="399" t="s">
        <v>2796</v>
      </c>
      <c r="T169" s="399"/>
      <c r="U169" s="283" t="str">
        <f>'01-Mapa de riesgo-UO'!AW170</f>
        <v>REDUCIR</v>
      </c>
      <c r="V169" s="283" t="str">
        <f>'01-Mapa de riesgo-UO'!AX170</f>
        <v>Enviar el equipo a calibración de manera inmediata</v>
      </c>
      <c r="W169" s="180">
        <f>IF(U169="COMPARTIR",'01-Mapa de riesgo-UO'!BA170, IF(U169=0, 0,$I$6))</f>
        <v>0</v>
      </c>
      <c r="X169" s="281" t="s">
        <v>272</v>
      </c>
      <c r="Y169" s="281" t="s">
        <v>2797</v>
      </c>
      <c r="Z169" s="281" t="s">
        <v>560</v>
      </c>
      <c r="AA169" s="281"/>
      <c r="AB169" s="453" t="s">
        <v>2149</v>
      </c>
    </row>
    <row r="170" spans="1:28" ht="65.25" hidden="1" customHeight="1" x14ac:dyDescent="0.2">
      <c r="A170" s="324"/>
      <c r="B170" s="332"/>
      <c r="C170" s="402"/>
      <c r="D170" s="332"/>
      <c r="E170" s="332"/>
      <c r="F170" s="332"/>
      <c r="G170" s="52">
        <f>'01-Mapa de riesgo-UO'!I171</f>
        <v>0</v>
      </c>
      <c r="H170" s="332"/>
      <c r="I170" s="431"/>
      <c r="J170" s="332"/>
      <c r="K170" s="405"/>
      <c r="L170" s="399"/>
      <c r="M170" s="278">
        <f>IF('01-Mapa de riesgo-UO'!S171="No existen", "No existe control para el riesgo",'01-Mapa de riesgo-UO'!W171)</f>
        <v>0</v>
      </c>
      <c r="N170" s="278">
        <f>'01-Mapa de riesgo-UO'!AB171</f>
        <v>0</v>
      </c>
      <c r="O170" s="278">
        <f>'01-Mapa de riesgo-UO'!AG171</f>
        <v>0</v>
      </c>
      <c r="P170" s="280">
        <f>'01-Mapa de riesgo-UO'!AL171</f>
        <v>0</v>
      </c>
      <c r="Q170" s="280">
        <f>'01-Mapa de riesgo-UO'!AP171</f>
        <v>0</v>
      </c>
      <c r="R170" s="431"/>
      <c r="S170" s="399" t="s">
        <v>2796</v>
      </c>
      <c r="T170" s="399"/>
      <c r="U170" s="283">
        <f>'01-Mapa de riesgo-UO'!AW171</f>
        <v>0</v>
      </c>
      <c r="V170" s="283">
        <f>'01-Mapa de riesgo-UO'!AX171</f>
        <v>0</v>
      </c>
      <c r="W170" s="180">
        <f>IF(U170="COMPARTIR",'01-Mapa de riesgo-UO'!BA171, IF(U170=0, 0,$I$6))</f>
        <v>0</v>
      </c>
      <c r="X170" s="281"/>
      <c r="Y170" s="281"/>
      <c r="Z170" s="281"/>
      <c r="AA170" s="281"/>
      <c r="AB170" s="453"/>
    </row>
    <row r="171" spans="1:28" ht="65.25" hidden="1" customHeight="1" x14ac:dyDescent="0.2">
      <c r="A171" s="324"/>
      <c r="B171" s="332"/>
      <c r="C171" s="402"/>
      <c r="D171" s="332"/>
      <c r="E171" s="332"/>
      <c r="F171" s="332"/>
      <c r="G171" s="52">
        <f>'01-Mapa de riesgo-UO'!I172</f>
        <v>0</v>
      </c>
      <c r="H171" s="332"/>
      <c r="I171" s="431"/>
      <c r="J171" s="332"/>
      <c r="K171" s="405"/>
      <c r="L171" s="399"/>
      <c r="M171" s="278">
        <f>IF('01-Mapa de riesgo-UO'!S172="No existen", "No existe control para el riesgo",'01-Mapa de riesgo-UO'!W172)</f>
        <v>0</v>
      </c>
      <c r="N171" s="278">
        <f>'01-Mapa de riesgo-UO'!AB172</f>
        <v>0</v>
      </c>
      <c r="O171" s="278">
        <f>'01-Mapa de riesgo-UO'!AG172</f>
        <v>0</v>
      </c>
      <c r="P171" s="280">
        <f>'01-Mapa de riesgo-UO'!AL172</f>
        <v>0</v>
      </c>
      <c r="Q171" s="280">
        <f>'01-Mapa de riesgo-UO'!AP172</f>
        <v>0</v>
      </c>
      <c r="R171" s="431"/>
      <c r="S171" s="399" t="s">
        <v>2796</v>
      </c>
      <c r="T171" s="399"/>
      <c r="U171" s="283">
        <f>'01-Mapa de riesgo-UO'!AW172</f>
        <v>0</v>
      </c>
      <c r="V171" s="283">
        <f>'01-Mapa de riesgo-UO'!AX172</f>
        <v>0</v>
      </c>
      <c r="W171" s="180">
        <f>IF(U171="COMPARTIR",'01-Mapa de riesgo-UO'!BA172, IF(U171=0, 0,$I$6))</f>
        <v>0</v>
      </c>
      <c r="X171" s="281"/>
      <c r="Y171" s="281"/>
      <c r="Z171" s="281"/>
      <c r="AA171" s="281"/>
      <c r="AB171" s="453"/>
    </row>
    <row r="172" spans="1:28" ht="65.25" customHeight="1" x14ac:dyDescent="0.2">
      <c r="A172" s="324">
        <v>55</v>
      </c>
      <c r="B172" s="332" t="str">
        <f>'01-Mapa de riesgo-UO'!D173</f>
        <v>EXTENSIÓN_PROYECCIÓN_SOCIAL</v>
      </c>
      <c r="C172" s="402" t="str">
        <f>+'01-Mapa de riesgo-UO'!F173</f>
        <v>NO</v>
      </c>
      <c r="D172" s="332" t="str">
        <f>'01-Mapa de riesgo-UO'!J173</f>
        <v>Operacional</v>
      </c>
      <c r="E172" s="332" t="str">
        <f>'01-Mapa de riesgo-UO'!K173</f>
        <v>Pérdida de la validez de los resultados
(7.6)</v>
      </c>
      <c r="F172" s="332"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32" t="str">
        <f>'01-Mapa de riesgo-UO'!M173</f>
        <v>Pérdida de  credibilidad en el laboratorio
Pérdida de la confianza en el laboratorio
No conformidades en audiorías internas y externas</v>
      </c>
      <c r="I172" s="431" t="str">
        <f>'01-Mapa de riesgo-UO'!AT173</f>
        <v>LEVE</v>
      </c>
      <c r="J172" s="332" t="str">
        <f>'01-Mapa de riesgo-UO'!AU173</f>
        <v>No de no conformidades por verificación/validación de métodos / Total de no conformidades</v>
      </c>
      <c r="K172" s="408">
        <v>0</v>
      </c>
      <c r="L172" s="399" t="s">
        <v>2795</v>
      </c>
      <c r="M172" s="278" t="str">
        <f>IF('01-Mapa de riesgo-UO'!S173="No existen", "No existe control para el riesgo",'01-Mapa de riesgo-UO'!W173)</f>
        <v>Se hace la verificación del calculo de incertidumbre</v>
      </c>
      <c r="N172" s="278">
        <f>'01-Mapa de riesgo-UO'!AB173</f>
        <v>0</v>
      </c>
      <c r="O172" s="278">
        <f>'01-Mapa de riesgo-UO'!AG173</f>
        <v>0</v>
      </c>
      <c r="P172" s="280" t="str">
        <f>'01-Mapa de riesgo-UO'!AL173</f>
        <v>Anual</v>
      </c>
      <c r="Q172" s="280" t="str">
        <f>'01-Mapa de riesgo-UO'!AP173</f>
        <v>Preventivo</v>
      </c>
      <c r="R172" s="431" t="str">
        <f>'01-Mapa de riesgo-UO'!AR173</f>
        <v>ACEPTABLE</v>
      </c>
      <c r="S172" s="399" t="s">
        <v>2796</v>
      </c>
      <c r="T172" s="399"/>
      <c r="U172" s="283" t="str">
        <f>'01-Mapa de riesgo-UO'!AW173</f>
        <v>ASUMIR</v>
      </c>
      <c r="V172" s="283">
        <f>'01-Mapa de riesgo-UO'!AX173</f>
        <v>0</v>
      </c>
      <c r="W172" s="180">
        <f>IF(U172="COMPARTIR",'01-Mapa de riesgo-UO'!BA173, IF(U172=0, 0,$I$6))</f>
        <v>0</v>
      </c>
      <c r="X172" s="281"/>
      <c r="Y172" s="281"/>
      <c r="Z172" s="281"/>
      <c r="AA172" s="281"/>
      <c r="AB172" s="453" t="s">
        <v>2149</v>
      </c>
    </row>
    <row r="173" spans="1:28" ht="65.25" hidden="1" customHeight="1" x14ac:dyDescent="0.2">
      <c r="A173" s="324"/>
      <c r="B173" s="332"/>
      <c r="C173" s="402"/>
      <c r="D173" s="332"/>
      <c r="E173" s="332"/>
      <c r="F173" s="332"/>
      <c r="G173" s="52">
        <f>'01-Mapa de riesgo-UO'!I174</f>
        <v>0</v>
      </c>
      <c r="H173" s="332"/>
      <c r="I173" s="431"/>
      <c r="J173" s="332"/>
      <c r="K173" s="405"/>
      <c r="L173" s="399"/>
      <c r="M173" s="278">
        <f>IF('01-Mapa de riesgo-UO'!S174="No existen", "No existe control para el riesgo",'01-Mapa de riesgo-UO'!W174)</f>
        <v>0</v>
      </c>
      <c r="N173" s="278">
        <f>'01-Mapa de riesgo-UO'!AB174</f>
        <v>0</v>
      </c>
      <c r="O173" s="278">
        <f>'01-Mapa de riesgo-UO'!AG174</f>
        <v>0</v>
      </c>
      <c r="P173" s="280">
        <f>'01-Mapa de riesgo-UO'!AL174</f>
        <v>0</v>
      </c>
      <c r="Q173" s="280">
        <f>'01-Mapa de riesgo-UO'!AP174</f>
        <v>0</v>
      </c>
      <c r="R173" s="431"/>
      <c r="S173" s="399" t="s">
        <v>2796</v>
      </c>
      <c r="T173" s="399"/>
      <c r="U173" s="283" t="str">
        <f>'01-Mapa de riesgo-UO'!AW174</f>
        <v>ASUMIR</v>
      </c>
      <c r="V173" s="283">
        <f>'01-Mapa de riesgo-UO'!AX174</f>
        <v>0</v>
      </c>
      <c r="W173" s="180">
        <f>IF(U173="COMPARTIR",'01-Mapa de riesgo-UO'!BA174, IF(U173=0, 0,$I$6))</f>
        <v>0</v>
      </c>
      <c r="X173" s="281"/>
      <c r="Y173" s="281"/>
      <c r="Z173" s="281"/>
      <c r="AA173" s="281"/>
      <c r="AB173" s="453"/>
    </row>
    <row r="174" spans="1:28" ht="65.25" hidden="1" customHeight="1" x14ac:dyDescent="0.2">
      <c r="A174" s="324"/>
      <c r="B174" s="332"/>
      <c r="C174" s="402"/>
      <c r="D174" s="332"/>
      <c r="E174" s="332"/>
      <c r="F174" s="332"/>
      <c r="G174" s="52">
        <f>'01-Mapa de riesgo-UO'!I175</f>
        <v>0</v>
      </c>
      <c r="H174" s="332"/>
      <c r="I174" s="431"/>
      <c r="J174" s="332"/>
      <c r="K174" s="405"/>
      <c r="L174" s="399"/>
      <c r="M174" s="278">
        <f>IF('01-Mapa de riesgo-UO'!S175="No existen", "No existe control para el riesgo",'01-Mapa de riesgo-UO'!W175)</f>
        <v>0</v>
      </c>
      <c r="N174" s="278">
        <f>'01-Mapa de riesgo-UO'!AB175</f>
        <v>0</v>
      </c>
      <c r="O174" s="278">
        <f>'01-Mapa de riesgo-UO'!AG175</f>
        <v>0</v>
      </c>
      <c r="P174" s="280">
        <f>'01-Mapa de riesgo-UO'!AL175</f>
        <v>0</v>
      </c>
      <c r="Q174" s="280">
        <f>'01-Mapa de riesgo-UO'!AP175</f>
        <v>0</v>
      </c>
      <c r="R174" s="431"/>
      <c r="S174" s="399" t="s">
        <v>2796</v>
      </c>
      <c r="T174" s="399"/>
      <c r="U174" s="283" t="str">
        <f>'01-Mapa de riesgo-UO'!AW175</f>
        <v>ASUMIR</v>
      </c>
      <c r="V174" s="283">
        <f>'01-Mapa de riesgo-UO'!AX175</f>
        <v>0</v>
      </c>
      <c r="W174" s="180">
        <f>IF(U174="COMPARTIR",'01-Mapa de riesgo-UO'!BA175, IF(U174=0, 0,$I$6))</f>
        <v>0</v>
      </c>
      <c r="X174" s="281"/>
      <c r="Y174" s="281"/>
      <c r="Z174" s="281"/>
      <c r="AA174" s="281"/>
      <c r="AB174" s="453"/>
    </row>
    <row r="175" spans="1:28" ht="65.25" customHeight="1" x14ac:dyDescent="0.2">
      <c r="A175" s="324">
        <v>56</v>
      </c>
      <c r="B175" s="332" t="str">
        <f>'01-Mapa de riesgo-UO'!D176</f>
        <v>EXTENSIÓN_PROYECCIÓN_SOCIAL</v>
      </c>
      <c r="C175" s="402" t="str">
        <f>+'01-Mapa de riesgo-UO'!F176</f>
        <v>NO</v>
      </c>
      <c r="D175" s="332" t="str">
        <f>'01-Mapa de riesgo-UO'!J176</f>
        <v>Cumplimiento</v>
      </c>
      <c r="E175" s="332" t="str">
        <f>'01-Mapa de riesgo-UO'!K176</f>
        <v>Pérdida de la  acreditación
(7.7)</v>
      </c>
      <c r="F175" s="332" t="str">
        <f>'01-Mapa de riesgo-UO'!L176</f>
        <v>Los resultados de los ensayos de aptitud en los que participa el laboratorio sea insatisfactorio</v>
      </c>
      <c r="G175" s="52" t="str">
        <f>'01-Mapa de riesgo-UO'!I176</f>
        <v>Utilización de una norma inadecuada para los ensayos</v>
      </c>
      <c r="H175" s="332" t="str">
        <f>'01-Mapa de riesgo-UO'!M176</f>
        <v>Pérdida de  credibilidad en el laboratorio
Cierre del laboratorio</v>
      </c>
      <c r="I175" s="431" t="str">
        <f>'01-Mapa de riesgo-UO'!AT176</f>
        <v>LEVE</v>
      </c>
      <c r="J175" s="332" t="str">
        <f>'01-Mapa de riesgo-UO'!AU176</f>
        <v>No ensayos de aptitud con resultados insatisfactorios/ Total de ensayos de aptitud</v>
      </c>
      <c r="K175" s="408">
        <v>0</v>
      </c>
      <c r="L175" s="399" t="s">
        <v>2795</v>
      </c>
      <c r="M175" s="278" t="str">
        <f>IF('01-Mapa de riesgo-UO'!S176="No existen", "No existe control para el riesgo",'01-Mapa de riesgo-UO'!W176)</f>
        <v>Participación en ensayos de aptitud
Cimplir con el plan de aseguramiento de la validez de los resultados</v>
      </c>
      <c r="N175" s="278">
        <f>'01-Mapa de riesgo-UO'!AB176</f>
        <v>0</v>
      </c>
      <c r="O175" s="278">
        <f>'01-Mapa de riesgo-UO'!AG176</f>
        <v>0</v>
      </c>
      <c r="P175" s="280" t="str">
        <f>'01-Mapa de riesgo-UO'!AL176</f>
        <v>Anual</v>
      </c>
      <c r="Q175" s="280" t="str">
        <f>'01-Mapa de riesgo-UO'!AP176</f>
        <v>Preventivo</v>
      </c>
      <c r="R175" s="431" t="str">
        <f>'01-Mapa de riesgo-UO'!AR176</f>
        <v>ACEPTABLE</v>
      </c>
      <c r="S175" s="399" t="s">
        <v>2796</v>
      </c>
      <c r="T175" s="399"/>
      <c r="U175" s="283" t="str">
        <f>'01-Mapa de riesgo-UO'!AW176</f>
        <v>ASUMIR</v>
      </c>
      <c r="V175" s="283">
        <f>'01-Mapa de riesgo-UO'!AX176</f>
        <v>0</v>
      </c>
      <c r="W175" s="180">
        <f>IF(U175="COMPARTIR",'01-Mapa de riesgo-UO'!BA176, IF(U175=0, 0,$I$6))</f>
        <v>0</v>
      </c>
      <c r="X175" s="281"/>
      <c r="Y175" s="281"/>
      <c r="Z175" s="281"/>
      <c r="AA175" s="281"/>
      <c r="AB175" s="453" t="s">
        <v>2149</v>
      </c>
    </row>
    <row r="176" spans="1:28" ht="65.25" hidden="1" customHeight="1" x14ac:dyDescent="0.2">
      <c r="A176" s="324"/>
      <c r="B176" s="332"/>
      <c r="C176" s="402"/>
      <c r="D176" s="332"/>
      <c r="E176" s="332"/>
      <c r="F176" s="332"/>
      <c r="G176" s="52">
        <f>'01-Mapa de riesgo-UO'!I177</f>
        <v>0</v>
      </c>
      <c r="H176" s="332"/>
      <c r="I176" s="431"/>
      <c r="J176" s="332"/>
      <c r="K176" s="405"/>
      <c r="L176" s="399"/>
      <c r="M176" s="278">
        <f>IF('01-Mapa de riesgo-UO'!S177="No existen", "No existe control para el riesgo",'01-Mapa de riesgo-UO'!W177)</f>
        <v>0</v>
      </c>
      <c r="N176" s="278">
        <f>'01-Mapa de riesgo-UO'!AB177</f>
        <v>0</v>
      </c>
      <c r="O176" s="278">
        <f>'01-Mapa de riesgo-UO'!AG177</f>
        <v>0</v>
      </c>
      <c r="P176" s="280">
        <f>'01-Mapa de riesgo-UO'!AL177</f>
        <v>0</v>
      </c>
      <c r="Q176" s="280">
        <f>'01-Mapa de riesgo-UO'!AP177</f>
        <v>0</v>
      </c>
      <c r="R176" s="431"/>
      <c r="S176" s="399" t="s">
        <v>2796</v>
      </c>
      <c r="T176" s="399"/>
      <c r="U176" s="283" t="str">
        <f>'01-Mapa de riesgo-UO'!AW177</f>
        <v>ASUMIR</v>
      </c>
      <c r="V176" s="283">
        <f>'01-Mapa de riesgo-UO'!AX177</f>
        <v>0</v>
      </c>
      <c r="W176" s="180">
        <f>IF(U176="COMPARTIR",'01-Mapa de riesgo-UO'!BA177, IF(U176=0, 0,$I$6))</f>
        <v>0</v>
      </c>
      <c r="X176" s="281"/>
      <c r="Y176" s="281"/>
      <c r="Z176" s="281"/>
      <c r="AA176" s="281"/>
      <c r="AB176" s="453"/>
    </row>
    <row r="177" spans="1:28" ht="65.25" hidden="1" customHeight="1" x14ac:dyDescent="0.2">
      <c r="A177" s="324"/>
      <c r="B177" s="332"/>
      <c r="C177" s="402"/>
      <c r="D177" s="332"/>
      <c r="E177" s="332"/>
      <c r="F177" s="332"/>
      <c r="G177" s="52">
        <f>'01-Mapa de riesgo-UO'!I178</f>
        <v>0</v>
      </c>
      <c r="H177" s="332"/>
      <c r="I177" s="431"/>
      <c r="J177" s="332"/>
      <c r="K177" s="405"/>
      <c r="L177" s="399"/>
      <c r="M177" s="278">
        <f>IF('01-Mapa de riesgo-UO'!S178="No existen", "No existe control para el riesgo",'01-Mapa de riesgo-UO'!W178)</f>
        <v>0</v>
      </c>
      <c r="N177" s="278">
        <f>'01-Mapa de riesgo-UO'!AB178</f>
        <v>0</v>
      </c>
      <c r="O177" s="278">
        <f>'01-Mapa de riesgo-UO'!AG178</f>
        <v>0</v>
      </c>
      <c r="P177" s="280">
        <f>'01-Mapa de riesgo-UO'!AL178</f>
        <v>0</v>
      </c>
      <c r="Q177" s="280">
        <f>'01-Mapa de riesgo-UO'!AP178</f>
        <v>0</v>
      </c>
      <c r="R177" s="431"/>
      <c r="S177" s="399" t="s">
        <v>2796</v>
      </c>
      <c r="T177" s="399"/>
      <c r="U177" s="283" t="str">
        <f>'01-Mapa de riesgo-UO'!AW178</f>
        <v>ASUMIR</v>
      </c>
      <c r="V177" s="283">
        <f>'01-Mapa de riesgo-UO'!AX178</f>
        <v>0</v>
      </c>
      <c r="W177" s="180">
        <f>IF(U177="COMPARTIR",'01-Mapa de riesgo-UO'!BA178, IF(U177=0, 0,$I$6))</f>
        <v>0</v>
      </c>
      <c r="X177" s="281"/>
      <c r="Y177" s="281"/>
      <c r="Z177" s="281"/>
      <c r="AA177" s="281"/>
      <c r="AB177" s="453"/>
    </row>
    <row r="178" spans="1:28" ht="65.25" customHeight="1" x14ac:dyDescent="0.2">
      <c r="A178" s="324">
        <v>57</v>
      </c>
      <c r="B178" s="332" t="str">
        <f>'01-Mapa de riesgo-UO'!D179</f>
        <v>EXTENSIÓN_PROYECCIÓN_SOCIAL</v>
      </c>
      <c r="C178" s="402" t="str">
        <f>+'01-Mapa de riesgo-UO'!F179</f>
        <v>NO</v>
      </c>
      <c r="D178" s="332" t="str">
        <f>'01-Mapa de riesgo-UO'!J179</f>
        <v>Corrupción</v>
      </c>
      <c r="E178" s="332" t="str">
        <f>'01-Mapa de riesgo-UO'!K179</f>
        <v>Pérdida de la imparcialidad (4.1.3)</v>
      </c>
      <c r="F178" s="332"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32" t="str">
        <f>'01-Mapa de riesgo-UO'!M179</f>
        <v>Pérdida de  credibilidad en el laboratorio
Pérdida de la confianza en el funcionario.
Iniciación de un proceso disciplinario</v>
      </c>
      <c r="I178" s="431" t="str">
        <f>'01-Mapa de riesgo-UO'!AT179</f>
        <v>LEVE</v>
      </c>
      <c r="J178" s="332" t="str">
        <f>'01-Mapa de riesgo-UO'!AU179</f>
        <v>No informes con pérdida de la imparcialidad / No informes expedidos por el laboratorio</v>
      </c>
      <c r="K178" s="408">
        <v>0</v>
      </c>
      <c r="L178" s="399" t="s">
        <v>2795</v>
      </c>
      <c r="M178" s="278" t="str">
        <f>IF('01-Mapa de riesgo-UO'!S179="No existen", "No existe control para el riesgo",'01-Mapa de riesgo-UO'!W179)</f>
        <v>El informe de ensayo/certificado de calibración es aprobado por el Director del laboratorio.</v>
      </c>
      <c r="N178" s="278">
        <f>'01-Mapa de riesgo-UO'!AB179</f>
        <v>0</v>
      </c>
      <c r="O178" s="278" t="str">
        <f>'01-Mapa de riesgo-UO'!AG179</f>
        <v>Director</v>
      </c>
      <c r="P178" s="280" t="str">
        <f>'01-Mapa de riesgo-UO'!AL179</f>
        <v>No definida</v>
      </c>
      <c r="Q178" s="280" t="str">
        <f>'01-Mapa de riesgo-UO'!AP179</f>
        <v>Preventivo</v>
      </c>
      <c r="R178" s="431" t="str">
        <f>'01-Mapa de riesgo-UO'!AR179</f>
        <v>ACEPTABLE</v>
      </c>
      <c r="S178" s="399" t="s">
        <v>2796</v>
      </c>
      <c r="T178" s="399"/>
      <c r="U178" s="283" t="str">
        <f>'01-Mapa de riesgo-UO'!AW179</f>
        <v>ASUMIR</v>
      </c>
      <c r="V178" s="283">
        <f>'01-Mapa de riesgo-UO'!AX179</f>
        <v>0</v>
      </c>
      <c r="W178" s="180">
        <f>IF(U178="COMPARTIR",'01-Mapa de riesgo-UO'!BA179, IF(U178=0, 0,$I$6))</f>
        <v>0</v>
      </c>
      <c r="X178" s="281"/>
      <c r="Y178" s="281"/>
      <c r="Z178" s="281"/>
      <c r="AA178" s="281"/>
      <c r="AB178" s="453" t="s">
        <v>2149</v>
      </c>
    </row>
    <row r="179" spans="1:28" ht="65.25" hidden="1" customHeight="1" x14ac:dyDescent="0.2">
      <c r="A179" s="324"/>
      <c r="B179" s="332"/>
      <c r="C179" s="402"/>
      <c r="D179" s="332"/>
      <c r="E179" s="332"/>
      <c r="F179" s="332"/>
      <c r="G179" s="52">
        <f>'01-Mapa de riesgo-UO'!I180</f>
        <v>0</v>
      </c>
      <c r="H179" s="332"/>
      <c r="I179" s="431"/>
      <c r="J179" s="332"/>
      <c r="K179" s="405"/>
      <c r="L179" s="399"/>
      <c r="M179" s="278" t="str">
        <f>IF('01-Mapa de riesgo-UO'!S180="No existen", "No existe control para el riesgo",'01-Mapa de riesgo-UO'!W180)</f>
        <v>Firma de cada funcionario del:
- Conflicto de interés
- Acta de compromiso ético
-Autorizaciones</v>
      </c>
      <c r="N179" s="278">
        <f>'01-Mapa de riesgo-UO'!AB180</f>
        <v>0</v>
      </c>
      <c r="O179" s="278" t="str">
        <f>'01-Mapa de riesgo-UO'!AG180</f>
        <v>Director</v>
      </c>
      <c r="P179" s="280" t="str">
        <f>'01-Mapa de riesgo-UO'!AL180</f>
        <v>No definida</v>
      </c>
      <c r="Q179" s="280" t="str">
        <f>'01-Mapa de riesgo-UO'!AP180</f>
        <v>Preventivo</v>
      </c>
      <c r="R179" s="431"/>
      <c r="S179" s="399" t="s">
        <v>2796</v>
      </c>
      <c r="T179" s="399"/>
      <c r="U179" s="283" t="str">
        <f>'01-Mapa de riesgo-UO'!AW180</f>
        <v>ASUMIR</v>
      </c>
      <c r="V179" s="283">
        <f>'01-Mapa de riesgo-UO'!AX180</f>
        <v>0</v>
      </c>
      <c r="W179" s="180">
        <f>IF(U179="COMPARTIR",'01-Mapa de riesgo-UO'!BA180, IF(U179=0, 0,$I$6))</f>
        <v>0</v>
      </c>
      <c r="X179" s="281"/>
      <c r="Y179" s="281"/>
      <c r="Z179" s="281"/>
      <c r="AA179" s="281"/>
      <c r="AB179" s="453"/>
    </row>
    <row r="180" spans="1:28" ht="65.25" hidden="1" customHeight="1" x14ac:dyDescent="0.2">
      <c r="A180" s="324"/>
      <c r="B180" s="332"/>
      <c r="C180" s="402"/>
      <c r="D180" s="332"/>
      <c r="E180" s="332"/>
      <c r="F180" s="332"/>
      <c r="G180" s="52">
        <f>'01-Mapa de riesgo-UO'!I181</f>
        <v>0</v>
      </c>
      <c r="H180" s="332"/>
      <c r="I180" s="431"/>
      <c r="J180" s="332"/>
      <c r="K180" s="405"/>
      <c r="L180" s="399"/>
      <c r="M180" s="278">
        <f>IF('01-Mapa de riesgo-UO'!S181="No existen", "No existe control para el riesgo",'01-Mapa de riesgo-UO'!W181)</f>
        <v>0</v>
      </c>
      <c r="N180" s="278">
        <f>'01-Mapa de riesgo-UO'!AB181</f>
        <v>0</v>
      </c>
      <c r="O180" s="278">
        <f>'01-Mapa de riesgo-UO'!AG181</f>
        <v>0</v>
      </c>
      <c r="P180" s="280">
        <f>'01-Mapa de riesgo-UO'!AL181</f>
        <v>0</v>
      </c>
      <c r="Q180" s="280">
        <f>'01-Mapa de riesgo-UO'!AP181</f>
        <v>0</v>
      </c>
      <c r="R180" s="431"/>
      <c r="S180" s="399" t="s">
        <v>2796</v>
      </c>
      <c r="T180" s="399"/>
      <c r="U180" s="283" t="str">
        <f>'01-Mapa de riesgo-UO'!AW181</f>
        <v>ASUMIR</v>
      </c>
      <c r="V180" s="283">
        <f>'01-Mapa de riesgo-UO'!AX181</f>
        <v>0</v>
      </c>
      <c r="W180" s="180">
        <f>IF(U180="COMPARTIR",'01-Mapa de riesgo-UO'!BA181, IF(U180=0, 0,$I$6))</f>
        <v>0</v>
      </c>
      <c r="X180" s="281"/>
      <c r="Y180" s="281"/>
      <c r="Z180" s="281"/>
      <c r="AA180" s="281"/>
      <c r="AB180" s="453"/>
    </row>
    <row r="181" spans="1:28" ht="65.25" customHeight="1" x14ac:dyDescent="0.2">
      <c r="A181" s="324">
        <v>58</v>
      </c>
      <c r="B181" s="332" t="str">
        <f>'01-Mapa de riesgo-UO'!D182</f>
        <v>EXTENSIÓN_PROYECCIÓN_SOCIAL</v>
      </c>
      <c r="C181" s="402" t="str">
        <f>+'01-Mapa de riesgo-UO'!F182</f>
        <v>NO</v>
      </c>
      <c r="D181" s="332" t="str">
        <f>'01-Mapa de riesgo-UO'!J182</f>
        <v>Corrupción</v>
      </c>
      <c r="E181" s="332" t="str">
        <f>'01-Mapa de riesgo-UO'!K182</f>
        <v>Pérdida de la imparcialidad (4.1.3)</v>
      </c>
      <c r="F181" s="332"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32" t="str">
        <f>'01-Mapa de riesgo-UO'!M182</f>
        <v>Pérdida de  credibilidad en el laboratorio
Pérdida de la confianza en el funcionario.
Iniciación de un proceso disciplinario</v>
      </c>
      <c r="I181" s="431" t="str">
        <f>'01-Mapa de riesgo-UO'!AT182</f>
        <v>LEVE</v>
      </c>
      <c r="J181" s="332" t="str">
        <f>'01-Mapa de riesgo-UO'!AU182</f>
        <v>N° Informes con pérdida de la imparcialidad / N° informes expedidos por el grupo de investigación</v>
      </c>
      <c r="K181" s="439">
        <v>0</v>
      </c>
      <c r="L181" s="434" t="s">
        <v>2315</v>
      </c>
      <c r="M181" s="278" t="str">
        <f>IF('01-Mapa de riesgo-UO'!S182="No existen", "No existe control para el riesgo",'01-Mapa de riesgo-UO'!W182)</f>
        <v>Firma de cada funcionario del:
- Conflicto de interés
- Acta de compromiso ético
- Declaración de impedimento</v>
      </c>
      <c r="N181" s="278">
        <f>'01-Mapa de riesgo-UO'!AB182</f>
        <v>0</v>
      </c>
      <c r="O181" s="278" t="str">
        <f>'01-Mapa de riesgo-UO'!AG182</f>
        <v>Director</v>
      </c>
      <c r="P181" s="280" t="str">
        <f>'01-Mapa de riesgo-UO'!AL182</f>
        <v>Anual</v>
      </c>
      <c r="Q181" s="280" t="str">
        <f>'01-Mapa de riesgo-UO'!AP182</f>
        <v>Preventivo</v>
      </c>
      <c r="R181" s="431" t="str">
        <f>'01-Mapa de riesgo-UO'!AR182</f>
        <v>ACEPTABLE</v>
      </c>
      <c r="S181" s="434" t="s">
        <v>2325</v>
      </c>
      <c r="T181" s="434"/>
      <c r="U181" s="283" t="str">
        <f>'01-Mapa de riesgo-UO'!AW182</f>
        <v>ASUMIR</v>
      </c>
      <c r="V181" s="283">
        <f>'01-Mapa de riesgo-UO'!AX182</f>
        <v>0</v>
      </c>
      <c r="W181" s="180">
        <f>IF(U181="COMPARTIR",'01-Mapa de riesgo-UO'!BA182, IF(U181=0, 0,$I$6))</f>
        <v>0</v>
      </c>
      <c r="X181" s="281"/>
      <c r="Y181" s="281"/>
      <c r="Z181" s="281"/>
      <c r="AA181" s="281"/>
      <c r="AB181" s="430" t="s">
        <v>2144</v>
      </c>
    </row>
    <row r="182" spans="1:28" ht="65.25" hidden="1" customHeight="1" x14ac:dyDescent="0.2">
      <c r="A182" s="324"/>
      <c r="B182" s="332"/>
      <c r="C182" s="402"/>
      <c r="D182" s="332"/>
      <c r="E182" s="332"/>
      <c r="F182" s="332"/>
      <c r="G182" s="52" t="str">
        <f>'01-Mapa de riesgo-UO'!I183</f>
        <v>Conflicto de intereses, al prestar servicios de caracterización entre los que hacen parte  del  centro de laboratorios.</v>
      </c>
      <c r="H182" s="332"/>
      <c r="I182" s="431"/>
      <c r="J182" s="332"/>
      <c r="K182" s="401"/>
      <c r="L182" s="399"/>
      <c r="M182" s="278" t="str">
        <f>IF('01-Mapa de riesgo-UO'!S183="No existen", "No existe control para el riesgo",'01-Mapa de riesgo-UO'!W183)</f>
        <v>Cada laboratorio es un preyecto de extensión independiente en cuanto a recursos de personal, financieros y administrativos.</v>
      </c>
      <c r="N182" s="278">
        <f>'01-Mapa de riesgo-UO'!AB183</f>
        <v>0</v>
      </c>
      <c r="O182" s="278" t="str">
        <f>'01-Mapa de riesgo-UO'!AG183</f>
        <v>Director</v>
      </c>
      <c r="P182" s="280" t="str">
        <f>'01-Mapa de riesgo-UO'!AL183</f>
        <v>No definida</v>
      </c>
      <c r="Q182" s="280" t="str">
        <f>'01-Mapa de riesgo-UO'!AP183</f>
        <v>Preventivo</v>
      </c>
      <c r="R182" s="431"/>
      <c r="S182" s="434" t="s">
        <v>129</v>
      </c>
      <c r="T182" s="434"/>
      <c r="U182" s="283" t="str">
        <f>'01-Mapa de riesgo-UO'!AW183</f>
        <v>ASUMIR</v>
      </c>
      <c r="V182" s="283">
        <f>'01-Mapa de riesgo-UO'!AX183</f>
        <v>0</v>
      </c>
      <c r="W182" s="180">
        <f>IF(U182="COMPARTIR",'01-Mapa de riesgo-UO'!BA183, IF(U182=0, 0,$I$6))</f>
        <v>0</v>
      </c>
      <c r="X182" s="281"/>
      <c r="Y182" s="281"/>
      <c r="Z182" s="281"/>
      <c r="AA182" s="281"/>
      <c r="AB182" s="430"/>
    </row>
    <row r="183" spans="1:28" ht="65.25" hidden="1" customHeight="1" x14ac:dyDescent="0.2">
      <c r="A183" s="324"/>
      <c r="B183" s="332"/>
      <c r="C183" s="402"/>
      <c r="D183" s="332"/>
      <c r="E183" s="332"/>
      <c r="F183" s="332"/>
      <c r="G183" s="52">
        <f>'01-Mapa de riesgo-UO'!I184</f>
        <v>0</v>
      </c>
      <c r="H183" s="332"/>
      <c r="I183" s="431"/>
      <c r="J183" s="332"/>
      <c r="K183" s="401"/>
      <c r="L183" s="399"/>
      <c r="M183" s="278">
        <f>IF('01-Mapa de riesgo-UO'!S184="No existen", "No existe control para el riesgo",'01-Mapa de riesgo-UO'!W184)</f>
        <v>0</v>
      </c>
      <c r="N183" s="278">
        <f>'01-Mapa de riesgo-UO'!AB184</f>
        <v>0</v>
      </c>
      <c r="O183" s="278">
        <f>'01-Mapa de riesgo-UO'!AG184</f>
        <v>0</v>
      </c>
      <c r="P183" s="280">
        <f>'01-Mapa de riesgo-UO'!AL184</f>
        <v>0</v>
      </c>
      <c r="Q183" s="280">
        <f>'01-Mapa de riesgo-UO'!AP184</f>
        <v>0</v>
      </c>
      <c r="R183" s="431"/>
      <c r="S183" s="434"/>
      <c r="T183" s="434"/>
      <c r="U183" s="283" t="str">
        <f>'01-Mapa de riesgo-UO'!AW184</f>
        <v>ASUMIR</v>
      </c>
      <c r="V183" s="283">
        <f>'01-Mapa de riesgo-UO'!AX184</f>
        <v>0</v>
      </c>
      <c r="W183" s="180">
        <f>IF(U183="COMPARTIR",'01-Mapa de riesgo-UO'!BA184, IF(U183=0, 0,$I$6))</f>
        <v>0</v>
      </c>
      <c r="X183" s="281"/>
      <c r="Y183" s="281"/>
      <c r="Z183" s="281"/>
      <c r="AA183" s="281"/>
      <c r="AB183" s="430"/>
    </row>
    <row r="184" spans="1:28" ht="65.25" customHeight="1" x14ac:dyDescent="0.2">
      <c r="A184" s="324">
        <v>59</v>
      </c>
      <c r="B184" s="332" t="str">
        <f>'01-Mapa de riesgo-UO'!D185</f>
        <v>EXTENSIÓN_PROYECCIÓN_SOCIAL</v>
      </c>
      <c r="C184" s="402" t="str">
        <f>+'01-Mapa de riesgo-UO'!F185</f>
        <v>NO</v>
      </c>
      <c r="D184" s="332" t="str">
        <f>'01-Mapa de riesgo-UO'!J185</f>
        <v>Operacional</v>
      </c>
      <c r="E184" s="332" t="str">
        <f>'01-Mapa de riesgo-UO'!K185</f>
        <v>Pérdida de la validez de los resultados del laboratorio
(6.3)</v>
      </c>
      <c r="F184" s="332"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32" t="str">
        <f>'01-Mapa de riesgo-UO'!M185</f>
        <v>Pérdida de  credibilidad en el laboratorio
Generación de mala imagen del alboratorio por no prestar servicios confiables</v>
      </c>
      <c r="I184" s="431" t="str">
        <f>'01-Mapa de riesgo-UO'!AT185</f>
        <v>LEVE</v>
      </c>
      <c r="J184" s="332" t="str">
        <f>'01-Mapa de riesgo-UO'!AU185</f>
        <v>No. veces en que las condiciones ambientales se salieron de los límites / No. Veces que se midieron las condiciones ambientales</v>
      </c>
      <c r="K184" s="439">
        <v>0</v>
      </c>
      <c r="L184" s="399" t="s">
        <v>2316</v>
      </c>
      <c r="M184" s="278" t="str">
        <f>IF('01-Mapa de riesgo-UO'!S185="No existen", "No existe control para el riesgo",'01-Mapa de riesgo-UO'!W185)</f>
        <v>Control de condiciones ambientales en el área de almacenamiento de materiales de referencia y equipos de campo</v>
      </c>
      <c r="N184" s="278">
        <f>'01-Mapa de riesgo-UO'!AB185</f>
        <v>0</v>
      </c>
      <c r="O184" s="278" t="str">
        <f>'01-Mapa de riesgo-UO'!AG185</f>
        <v>Contratista: Profesional de laboratorio</v>
      </c>
      <c r="P184" s="280" t="str">
        <f>'01-Mapa de riesgo-UO'!AL185</f>
        <v>Diaria</v>
      </c>
      <c r="Q184" s="280" t="str">
        <f>'01-Mapa de riesgo-UO'!AP185</f>
        <v>Preventivo</v>
      </c>
      <c r="R184" s="431" t="str">
        <f>'01-Mapa de riesgo-UO'!AR185</f>
        <v>FUERTE</v>
      </c>
      <c r="S184" s="434" t="s">
        <v>2325</v>
      </c>
      <c r="T184" s="434"/>
      <c r="U184" s="283" t="str">
        <f>'01-Mapa de riesgo-UO'!AW185</f>
        <v>ASUMIR</v>
      </c>
      <c r="V184" s="283">
        <f>'01-Mapa de riesgo-UO'!AX185</f>
        <v>0</v>
      </c>
      <c r="W184" s="180">
        <f>IF(U184="COMPARTIR",'01-Mapa de riesgo-UO'!BA185, IF(U184=0, 0,$I$6))</f>
        <v>0</v>
      </c>
      <c r="X184" s="281"/>
      <c r="Y184" s="281"/>
      <c r="Z184" s="281"/>
      <c r="AA184" s="281"/>
      <c r="AB184" s="430" t="s">
        <v>2144</v>
      </c>
    </row>
    <row r="185" spans="1:28" ht="65.25" hidden="1" customHeight="1" x14ac:dyDescent="0.2">
      <c r="A185" s="324"/>
      <c r="B185" s="332"/>
      <c r="C185" s="402"/>
      <c r="D185" s="332"/>
      <c r="E185" s="332"/>
      <c r="F185" s="332"/>
      <c r="G185" s="52">
        <f>'01-Mapa de riesgo-UO'!I186</f>
        <v>0</v>
      </c>
      <c r="H185" s="332"/>
      <c r="I185" s="431"/>
      <c r="J185" s="332"/>
      <c r="K185" s="401"/>
      <c r="L185" s="399"/>
      <c r="M185" s="278" t="str">
        <f>IF('01-Mapa de riesgo-UO'!S186="No existen", "No existe control para el riesgo",'01-Mapa de riesgo-UO'!W186)</f>
        <v>Registro de las condiciones ambientales en las cuales se da la ejecución de los ensayos  en campo (temperatura y humedad relativa)</v>
      </c>
      <c r="N185" s="278">
        <f>'01-Mapa de riesgo-UO'!AB186</f>
        <v>0</v>
      </c>
      <c r="O185" s="278" t="str">
        <f>'01-Mapa de riesgo-UO'!AG186</f>
        <v>Contratista: Técnico de campo</v>
      </c>
      <c r="P185" s="280" t="str">
        <f>'01-Mapa de riesgo-UO'!AL186</f>
        <v>No definida</v>
      </c>
      <c r="Q185" s="280" t="str">
        <f>'01-Mapa de riesgo-UO'!AP186</f>
        <v>Preventivo</v>
      </c>
      <c r="R185" s="431"/>
      <c r="S185" s="434" t="s">
        <v>2325</v>
      </c>
      <c r="T185" s="434"/>
      <c r="U185" s="283" t="str">
        <f>'01-Mapa de riesgo-UO'!AW186</f>
        <v>ASUMIR</v>
      </c>
      <c r="V185" s="283">
        <f>'01-Mapa de riesgo-UO'!AX186</f>
        <v>0</v>
      </c>
      <c r="W185" s="180">
        <f>IF(U185="COMPARTIR",'01-Mapa de riesgo-UO'!BA186, IF(U185=0, 0,$I$6))</f>
        <v>0</v>
      </c>
      <c r="X185" s="281"/>
      <c r="Y185" s="281"/>
      <c r="Z185" s="281"/>
      <c r="AA185" s="281"/>
      <c r="AB185" s="430"/>
    </row>
    <row r="186" spans="1:28" ht="65.25" hidden="1" customHeight="1" x14ac:dyDescent="0.2">
      <c r="A186" s="324"/>
      <c r="B186" s="332"/>
      <c r="C186" s="402"/>
      <c r="D186" s="332"/>
      <c r="E186" s="332"/>
      <c r="F186" s="332"/>
      <c r="G186" s="52">
        <f>'01-Mapa de riesgo-UO'!I187</f>
        <v>0</v>
      </c>
      <c r="H186" s="332"/>
      <c r="I186" s="431"/>
      <c r="J186" s="332"/>
      <c r="K186" s="401"/>
      <c r="L186" s="399"/>
      <c r="M186" s="278">
        <f>IF('01-Mapa de riesgo-UO'!S187="No existen", "No existe control para el riesgo",'01-Mapa de riesgo-UO'!W187)</f>
        <v>0</v>
      </c>
      <c r="N186" s="278">
        <f>'01-Mapa de riesgo-UO'!AB187</f>
        <v>0</v>
      </c>
      <c r="O186" s="278">
        <f>'01-Mapa de riesgo-UO'!AG187</f>
        <v>0</v>
      </c>
      <c r="P186" s="280">
        <f>'01-Mapa de riesgo-UO'!AL187</f>
        <v>0</v>
      </c>
      <c r="Q186" s="280">
        <f>'01-Mapa de riesgo-UO'!AP187</f>
        <v>0</v>
      </c>
      <c r="R186" s="431"/>
      <c r="S186" s="434"/>
      <c r="T186" s="434"/>
      <c r="U186" s="283" t="str">
        <f>'01-Mapa de riesgo-UO'!AW187</f>
        <v>ASUMIR</v>
      </c>
      <c r="V186" s="283">
        <f>'01-Mapa de riesgo-UO'!AX187</f>
        <v>0</v>
      </c>
      <c r="W186" s="180">
        <f>IF(U186="COMPARTIR",'01-Mapa de riesgo-UO'!BA187, IF(U186=0, 0,$I$6))</f>
        <v>0</v>
      </c>
      <c r="X186" s="281"/>
      <c r="Y186" s="281"/>
      <c r="Z186" s="281"/>
      <c r="AA186" s="281"/>
      <c r="AB186" s="430"/>
    </row>
    <row r="187" spans="1:28" ht="65.25" customHeight="1" x14ac:dyDescent="0.2">
      <c r="A187" s="324">
        <v>60</v>
      </c>
      <c r="B187" s="332" t="str">
        <f>'01-Mapa de riesgo-UO'!D188</f>
        <v>EXTENSIÓN_PROYECCIÓN_SOCIAL</v>
      </c>
      <c r="C187" s="402" t="str">
        <f>+'01-Mapa de riesgo-UO'!F188</f>
        <v>NO</v>
      </c>
      <c r="D187" s="332" t="str">
        <f>'01-Mapa de riesgo-UO'!J188</f>
        <v>Operacional</v>
      </c>
      <c r="E187" s="332" t="str">
        <f>'01-Mapa de riesgo-UO'!K188</f>
        <v>Pérdida de la validez de los resultados del laboratorio
(6.4.6)</v>
      </c>
      <c r="F187" s="332"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32" t="str">
        <f>'01-Mapa de riesgo-UO'!M188</f>
        <v>Resultado inválido
Reproceso de muestra
Trabajo No Conforme</v>
      </c>
      <c r="I187" s="431" t="str">
        <f>'01-Mapa de riesgo-UO'!AT188</f>
        <v>LEVE</v>
      </c>
      <c r="J187" s="332" t="str">
        <f>'01-Mapa de riesgo-UO'!AU188</f>
        <v>No. de equipos calibrados de acuerdo al Plan de calibración /No. Total de equipos que se planean calibrar de acuerdo al Plan de calibración</v>
      </c>
      <c r="K187" s="439">
        <v>0</v>
      </c>
      <c r="L187" s="399" t="s">
        <v>2819</v>
      </c>
      <c r="M187" s="278" t="str">
        <f>IF('01-Mapa de riesgo-UO'!S188="No existen", "No existe control para el riesgo",'01-Mapa de riesgo-UO'!W188)</f>
        <v>Seguimiento al plan de calibración, verificación y mantenimiento anual con fechas de cumplimiento.
Cálculo del intervalo de calibración</v>
      </c>
      <c r="N187" s="278">
        <f>'01-Mapa de riesgo-UO'!AB188</f>
        <v>0</v>
      </c>
      <c r="O187" s="278" t="str">
        <f>'01-Mapa de riesgo-UO'!AG188</f>
        <v>Contratistas:
Profesional de Laboratorio.
Profesional Administrativo</v>
      </c>
      <c r="P187" s="280" t="str">
        <f>'01-Mapa de riesgo-UO'!AL188</f>
        <v>Semestral</v>
      </c>
      <c r="Q187" s="280" t="str">
        <f>'01-Mapa de riesgo-UO'!AP188</f>
        <v>Preventivo</v>
      </c>
      <c r="R187" s="431" t="str">
        <f>'01-Mapa de riesgo-UO'!AR188</f>
        <v>FUERTE</v>
      </c>
      <c r="S187" s="434" t="s">
        <v>2325</v>
      </c>
      <c r="T187" s="434"/>
      <c r="U187" s="283" t="str">
        <f>'01-Mapa de riesgo-UO'!AW188</f>
        <v>ASUMIR</v>
      </c>
      <c r="V187" s="283">
        <f>'01-Mapa de riesgo-UO'!AX188</f>
        <v>0</v>
      </c>
      <c r="W187" s="180">
        <f>IF(U187="COMPARTIR",'01-Mapa de riesgo-UO'!BA188, IF(U187=0, 0,$I$6))</f>
        <v>0</v>
      </c>
      <c r="X187" s="281"/>
      <c r="Y187" s="281"/>
      <c r="Z187" s="281"/>
      <c r="AA187" s="281"/>
      <c r="AB187" s="430" t="s">
        <v>2144</v>
      </c>
    </row>
    <row r="188" spans="1:28" ht="65.25" hidden="1" customHeight="1" x14ac:dyDescent="0.2">
      <c r="A188" s="324"/>
      <c r="B188" s="332"/>
      <c r="C188" s="402"/>
      <c r="D188" s="332"/>
      <c r="E188" s="332"/>
      <c r="F188" s="332"/>
      <c r="G188" s="52">
        <f>'01-Mapa de riesgo-UO'!I189</f>
        <v>0</v>
      </c>
      <c r="H188" s="332"/>
      <c r="I188" s="431"/>
      <c r="J188" s="332"/>
      <c r="K188" s="401"/>
      <c r="L188" s="399"/>
      <c r="M188" s="278">
        <f>IF('01-Mapa de riesgo-UO'!S189="No existen", "No existe control para el riesgo",'01-Mapa de riesgo-UO'!W189)</f>
        <v>0</v>
      </c>
      <c r="N188" s="278">
        <f>'01-Mapa de riesgo-UO'!AB189</f>
        <v>0</v>
      </c>
      <c r="O188" s="278">
        <f>'01-Mapa de riesgo-UO'!AG189</f>
        <v>0</v>
      </c>
      <c r="P188" s="280">
        <f>'01-Mapa de riesgo-UO'!AL189</f>
        <v>0</v>
      </c>
      <c r="Q188" s="280">
        <f>'01-Mapa de riesgo-UO'!AP189</f>
        <v>0</v>
      </c>
      <c r="R188" s="431"/>
      <c r="S188" s="434"/>
      <c r="T188" s="434"/>
      <c r="U188" s="283" t="str">
        <f>'01-Mapa de riesgo-UO'!AW189</f>
        <v>ASUMIR</v>
      </c>
      <c r="V188" s="283">
        <f>'01-Mapa de riesgo-UO'!AX189</f>
        <v>0</v>
      </c>
      <c r="W188" s="180">
        <f>IF(U188="COMPARTIR",'01-Mapa de riesgo-UO'!BA189, IF(U188=0, 0,$I$6))</f>
        <v>0</v>
      </c>
      <c r="X188" s="281"/>
      <c r="Y188" s="281"/>
      <c r="Z188" s="281"/>
      <c r="AA188" s="281"/>
      <c r="AB188" s="430"/>
    </row>
    <row r="189" spans="1:28" ht="65.25" hidden="1" customHeight="1" x14ac:dyDescent="0.2">
      <c r="A189" s="324"/>
      <c r="B189" s="332"/>
      <c r="C189" s="402"/>
      <c r="D189" s="332"/>
      <c r="E189" s="332"/>
      <c r="F189" s="332"/>
      <c r="G189" s="52">
        <f>'01-Mapa de riesgo-UO'!I190</f>
        <v>0</v>
      </c>
      <c r="H189" s="332"/>
      <c r="I189" s="431"/>
      <c r="J189" s="332"/>
      <c r="K189" s="401"/>
      <c r="L189" s="399"/>
      <c r="M189" s="278">
        <f>IF('01-Mapa de riesgo-UO'!S190="No existen", "No existe control para el riesgo",'01-Mapa de riesgo-UO'!W190)</f>
        <v>0</v>
      </c>
      <c r="N189" s="278">
        <f>'01-Mapa de riesgo-UO'!AB190</f>
        <v>0</v>
      </c>
      <c r="O189" s="278">
        <f>'01-Mapa de riesgo-UO'!AG190</f>
        <v>0</v>
      </c>
      <c r="P189" s="280">
        <f>'01-Mapa de riesgo-UO'!AL190</f>
        <v>0</v>
      </c>
      <c r="Q189" s="280">
        <f>'01-Mapa de riesgo-UO'!AP190</f>
        <v>0</v>
      </c>
      <c r="R189" s="431"/>
      <c r="S189" s="434"/>
      <c r="T189" s="434"/>
      <c r="U189" s="283" t="str">
        <f>'01-Mapa de riesgo-UO'!AW190</f>
        <v>ASUMIR</v>
      </c>
      <c r="V189" s="283">
        <f>'01-Mapa de riesgo-UO'!AX190</f>
        <v>0</v>
      </c>
      <c r="W189" s="180">
        <f>IF(U189="COMPARTIR",'01-Mapa de riesgo-UO'!BA190, IF(U189=0, 0,$I$6))</f>
        <v>0</v>
      </c>
      <c r="X189" s="281"/>
      <c r="Y189" s="281"/>
      <c r="Z189" s="281"/>
      <c r="AA189" s="281"/>
      <c r="AB189" s="430"/>
    </row>
    <row r="190" spans="1:28" ht="65.25" customHeight="1" x14ac:dyDescent="0.2">
      <c r="A190" s="324">
        <v>61</v>
      </c>
      <c r="B190" s="332" t="str">
        <f>'01-Mapa de riesgo-UO'!D191</f>
        <v>EXTENSIÓN_PROYECCIÓN_SOCIAL</v>
      </c>
      <c r="C190" s="402" t="str">
        <f>+'01-Mapa de riesgo-UO'!F191</f>
        <v>NO</v>
      </c>
      <c r="D190" s="332" t="str">
        <f>'01-Mapa de riesgo-UO'!J191</f>
        <v>Operacional</v>
      </c>
      <c r="E190" s="332" t="str">
        <f>'01-Mapa de riesgo-UO'!K191</f>
        <v>Pérdida de la validez de los resultados del laboratorio
(6.4.9)</v>
      </c>
      <c r="F190" s="332"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32" t="str">
        <f>'01-Mapa de riesgo-UO'!M191</f>
        <v>Resultado inválido
Reproceso de muestras
Trabajo No Conforme</v>
      </c>
      <c r="I190" s="431" t="str">
        <f>'01-Mapa de riesgo-UO'!AT191</f>
        <v>LEVE</v>
      </c>
      <c r="J190" s="332" t="str">
        <f>'01-Mapa de riesgo-UO'!AU191</f>
        <v>No.  de equipos defectuosos detectados en el laboratorio antes de la jornada de campo / No. Total de equipos que salen para campo</v>
      </c>
      <c r="K190" s="439">
        <v>0</v>
      </c>
      <c r="L190" s="399" t="s">
        <v>2318</v>
      </c>
      <c r="M190" s="278" t="str">
        <f>IF('01-Mapa de riesgo-UO'!S191="No existen", "No existe control para el riesgo",'01-Mapa de riesgo-UO'!W191)</f>
        <v xml:space="preserve">Revisión de los equipos antes de salir del laboratorio y al ingresar al mismo. </v>
      </c>
      <c r="N190" s="278">
        <f>'01-Mapa de riesgo-UO'!AB191</f>
        <v>0</v>
      </c>
      <c r="O190" s="278" t="str">
        <f>'01-Mapa de riesgo-UO'!AG191</f>
        <v>Contratistas:
Técnicos de Monitoreo Ambiental</v>
      </c>
      <c r="P190" s="280" t="str">
        <f>'01-Mapa de riesgo-UO'!AL191</f>
        <v>No definida</v>
      </c>
      <c r="Q190" s="280" t="str">
        <f>'01-Mapa de riesgo-UO'!AP191</f>
        <v>Preventivo</v>
      </c>
      <c r="R190" s="431" t="str">
        <f>'01-Mapa de riesgo-UO'!AR191</f>
        <v>ACEPTABLE</v>
      </c>
      <c r="S190" s="434" t="s">
        <v>2325</v>
      </c>
      <c r="T190" s="434"/>
      <c r="U190" s="283" t="str">
        <f>'01-Mapa de riesgo-UO'!AW191</f>
        <v>ASUMIR</v>
      </c>
      <c r="V190" s="283">
        <f>'01-Mapa de riesgo-UO'!AX191</f>
        <v>0</v>
      </c>
      <c r="W190" s="180">
        <f>IF(U190="COMPARTIR",'01-Mapa de riesgo-UO'!BA191, IF(U190=0, 0,$I$6))</f>
        <v>0</v>
      </c>
      <c r="X190" s="281"/>
      <c r="Y190" s="281"/>
      <c r="Z190" s="281"/>
      <c r="AA190" s="281"/>
      <c r="AB190" s="430" t="s">
        <v>2144</v>
      </c>
    </row>
    <row r="191" spans="1:28" ht="65.25" hidden="1" customHeight="1" x14ac:dyDescent="0.2">
      <c r="A191" s="324"/>
      <c r="B191" s="332"/>
      <c r="C191" s="402"/>
      <c r="D191" s="332"/>
      <c r="E191" s="332"/>
      <c r="F191" s="332"/>
      <c r="G191" s="52">
        <f>'01-Mapa de riesgo-UO'!I192</f>
        <v>0</v>
      </c>
      <c r="H191" s="332"/>
      <c r="I191" s="431"/>
      <c r="J191" s="332"/>
      <c r="K191" s="401"/>
      <c r="L191" s="399"/>
      <c r="M191" s="278">
        <f>IF('01-Mapa de riesgo-UO'!S192="No existen", "No existe control para el riesgo",'01-Mapa de riesgo-UO'!W192)</f>
        <v>0</v>
      </c>
      <c r="N191" s="278">
        <f>'01-Mapa de riesgo-UO'!AB192</f>
        <v>0</v>
      </c>
      <c r="O191" s="278">
        <f>'01-Mapa de riesgo-UO'!AG192</f>
        <v>0</v>
      </c>
      <c r="P191" s="280">
        <f>'01-Mapa de riesgo-UO'!AL192</f>
        <v>0</v>
      </c>
      <c r="Q191" s="280">
        <f>'01-Mapa de riesgo-UO'!AP192</f>
        <v>0</v>
      </c>
      <c r="R191" s="431"/>
      <c r="S191" s="434"/>
      <c r="T191" s="434"/>
      <c r="U191" s="283" t="str">
        <f>'01-Mapa de riesgo-UO'!AW192</f>
        <v>ASUMIR</v>
      </c>
      <c r="V191" s="283">
        <f>'01-Mapa de riesgo-UO'!AX192</f>
        <v>0</v>
      </c>
      <c r="W191" s="180">
        <f>IF(U191="COMPARTIR",'01-Mapa de riesgo-UO'!BA192, IF(U191=0, 0,$I$6))</f>
        <v>0</v>
      </c>
      <c r="X191" s="281"/>
      <c r="Y191" s="281"/>
      <c r="Z191" s="281"/>
      <c r="AA191" s="281"/>
      <c r="AB191" s="430"/>
    </row>
    <row r="192" spans="1:28" ht="65.25" hidden="1" customHeight="1" x14ac:dyDescent="0.2">
      <c r="A192" s="324"/>
      <c r="B192" s="332"/>
      <c r="C192" s="402"/>
      <c r="D192" s="332"/>
      <c r="E192" s="332"/>
      <c r="F192" s="332"/>
      <c r="G192" s="52">
        <f>'01-Mapa de riesgo-UO'!I193</f>
        <v>0</v>
      </c>
      <c r="H192" s="332"/>
      <c r="I192" s="431"/>
      <c r="J192" s="332"/>
      <c r="K192" s="401"/>
      <c r="L192" s="399"/>
      <c r="M192" s="278">
        <f>IF('01-Mapa de riesgo-UO'!S193="No existen", "No existe control para el riesgo",'01-Mapa de riesgo-UO'!W193)</f>
        <v>0</v>
      </c>
      <c r="N192" s="278">
        <f>'01-Mapa de riesgo-UO'!AB193</f>
        <v>0</v>
      </c>
      <c r="O192" s="278">
        <f>'01-Mapa de riesgo-UO'!AG193</f>
        <v>0</v>
      </c>
      <c r="P192" s="280">
        <f>'01-Mapa de riesgo-UO'!AL193</f>
        <v>0</v>
      </c>
      <c r="Q192" s="280">
        <f>'01-Mapa de riesgo-UO'!AP193</f>
        <v>0</v>
      </c>
      <c r="R192" s="431"/>
      <c r="S192" s="434"/>
      <c r="T192" s="434"/>
      <c r="U192" s="283" t="str">
        <f>'01-Mapa de riesgo-UO'!AW193</f>
        <v>ASUMIR</v>
      </c>
      <c r="V192" s="283">
        <f>'01-Mapa de riesgo-UO'!AX193</f>
        <v>0</v>
      </c>
      <c r="W192" s="180">
        <f>IF(U192="COMPARTIR",'01-Mapa de riesgo-UO'!BA193, IF(U192=0, 0,$I$6))</f>
        <v>0</v>
      </c>
      <c r="X192" s="281"/>
      <c r="Y192" s="281"/>
      <c r="Z192" s="281"/>
      <c r="AA192" s="281"/>
      <c r="AB192" s="430"/>
    </row>
    <row r="193" spans="1:28" ht="65.25" customHeight="1" x14ac:dyDescent="0.2">
      <c r="A193" s="324">
        <v>62</v>
      </c>
      <c r="B193" s="332" t="str">
        <f>'01-Mapa de riesgo-UO'!D194</f>
        <v>EXTENSIÓN_PROYECCIÓN_SOCIAL</v>
      </c>
      <c r="C193" s="402" t="str">
        <f>+'01-Mapa de riesgo-UO'!F194</f>
        <v>NO</v>
      </c>
      <c r="D193" s="332" t="str">
        <f>'01-Mapa de riesgo-UO'!J194</f>
        <v>Operacional</v>
      </c>
      <c r="E193" s="332" t="str">
        <f>'01-Mapa de riesgo-UO'!K194</f>
        <v>Tomar una decisión de conformidad errada 
(7.8.6)</v>
      </c>
      <c r="F193" s="332" t="str">
        <f>'01-Mapa de riesgo-UO'!L194</f>
        <v xml:space="preserve">Declaración de la  conformidad errada. </v>
      </c>
      <c r="G193" s="52" t="str">
        <f>'01-Mapa de riesgo-UO'!I194</f>
        <v>Usar una regla de decisión del laboratorio inadecuada</v>
      </c>
      <c r="H193" s="332" t="str">
        <f>'01-Mapa de riesgo-UO'!M194</f>
        <v xml:space="preserve"> Pérdida de credibilidad en el laboratorio
Pérdida de la confianza en el laboratorio</v>
      </c>
      <c r="I193" s="431" t="str">
        <f>'01-Mapa de riesgo-UO'!AT194</f>
        <v>LEVE</v>
      </c>
      <c r="J193" s="332" t="str">
        <f>'01-Mapa de riesgo-UO'!AU194</f>
        <v>No. de informes con regla decisión equivocada / No. de informes emitidos con regla de decisión aplicada</v>
      </c>
      <c r="K193" s="439">
        <v>0</v>
      </c>
      <c r="L193" s="399" t="s">
        <v>2319</v>
      </c>
      <c r="M193" s="278"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78">
        <f>'01-Mapa de riesgo-UO'!AB194</f>
        <v>0</v>
      </c>
      <c r="O193" s="278" t="str">
        <f>'01-Mapa de riesgo-UO'!AG194</f>
        <v>Director</v>
      </c>
      <c r="P193" s="280" t="str">
        <f>'01-Mapa de riesgo-UO'!AL194</f>
        <v>No definida</v>
      </c>
      <c r="Q193" s="280" t="str">
        <f>'01-Mapa de riesgo-UO'!AP194</f>
        <v>Preventivo</v>
      </c>
      <c r="R193" s="431" t="str">
        <f>'01-Mapa de riesgo-UO'!AR194</f>
        <v>ACEPTABLE</v>
      </c>
      <c r="S193" s="434" t="s">
        <v>2325</v>
      </c>
      <c r="T193" s="434"/>
      <c r="U193" s="283" t="str">
        <f>'01-Mapa de riesgo-UO'!AW194</f>
        <v>ASUMIR</v>
      </c>
      <c r="V193" s="283">
        <f>'01-Mapa de riesgo-UO'!AX194</f>
        <v>0</v>
      </c>
      <c r="W193" s="180">
        <f>IF(U193="COMPARTIR",'01-Mapa de riesgo-UO'!BA194, IF(U193=0, 0,$I$6))</f>
        <v>0</v>
      </c>
      <c r="X193" s="281"/>
      <c r="Y193" s="281"/>
      <c r="Z193" s="281"/>
      <c r="AA193" s="281"/>
      <c r="AB193" s="430" t="s">
        <v>2144</v>
      </c>
    </row>
    <row r="194" spans="1:28" ht="65.25" hidden="1" customHeight="1" x14ac:dyDescent="0.2">
      <c r="A194" s="324"/>
      <c r="B194" s="332"/>
      <c r="C194" s="402"/>
      <c r="D194" s="332"/>
      <c r="E194" s="332"/>
      <c r="F194" s="332"/>
      <c r="G194" s="52">
        <f>'01-Mapa de riesgo-UO'!I195</f>
        <v>0</v>
      </c>
      <c r="H194" s="332"/>
      <c r="I194" s="431"/>
      <c r="J194" s="332"/>
      <c r="K194" s="401"/>
      <c r="L194" s="399"/>
      <c r="M194" s="278">
        <f>IF('01-Mapa de riesgo-UO'!S195="No existen", "No existe control para el riesgo",'01-Mapa de riesgo-UO'!W195)</f>
        <v>0</v>
      </c>
      <c r="N194" s="278">
        <f>'01-Mapa de riesgo-UO'!AB195</f>
        <v>0</v>
      </c>
      <c r="O194" s="278">
        <f>'01-Mapa de riesgo-UO'!AG195</f>
        <v>0</v>
      </c>
      <c r="P194" s="280">
        <f>'01-Mapa de riesgo-UO'!AL195</f>
        <v>0</v>
      </c>
      <c r="Q194" s="280">
        <f>'01-Mapa de riesgo-UO'!AP195</f>
        <v>0</v>
      </c>
      <c r="R194" s="431"/>
      <c r="S194" s="434"/>
      <c r="T194" s="434"/>
      <c r="U194" s="283" t="str">
        <f>'01-Mapa de riesgo-UO'!AW195</f>
        <v>ASUMIR</v>
      </c>
      <c r="V194" s="283">
        <f>'01-Mapa de riesgo-UO'!AX195</f>
        <v>0</v>
      </c>
      <c r="W194" s="180">
        <f>IF(U194="COMPARTIR",'01-Mapa de riesgo-UO'!BA195, IF(U194=0, 0,$I$6))</f>
        <v>0</v>
      </c>
      <c r="X194" s="281"/>
      <c r="Y194" s="281"/>
      <c r="Z194" s="281"/>
      <c r="AA194" s="281"/>
      <c r="AB194" s="430"/>
    </row>
    <row r="195" spans="1:28" ht="65.25" hidden="1" customHeight="1" x14ac:dyDescent="0.2">
      <c r="A195" s="324"/>
      <c r="B195" s="332"/>
      <c r="C195" s="402"/>
      <c r="D195" s="332"/>
      <c r="E195" s="332"/>
      <c r="F195" s="332"/>
      <c r="G195" s="52">
        <f>'01-Mapa de riesgo-UO'!I196</f>
        <v>0</v>
      </c>
      <c r="H195" s="332"/>
      <c r="I195" s="431"/>
      <c r="J195" s="332"/>
      <c r="K195" s="401"/>
      <c r="L195" s="399"/>
      <c r="M195" s="278">
        <f>IF('01-Mapa de riesgo-UO'!S196="No existen", "No existe control para el riesgo",'01-Mapa de riesgo-UO'!W196)</f>
        <v>0</v>
      </c>
      <c r="N195" s="278">
        <f>'01-Mapa de riesgo-UO'!AB196</f>
        <v>0</v>
      </c>
      <c r="O195" s="278">
        <f>'01-Mapa de riesgo-UO'!AG196</f>
        <v>0</v>
      </c>
      <c r="P195" s="280">
        <f>'01-Mapa de riesgo-UO'!AL196</f>
        <v>0</v>
      </c>
      <c r="Q195" s="280">
        <f>'01-Mapa de riesgo-UO'!AP196</f>
        <v>0</v>
      </c>
      <c r="R195" s="431"/>
      <c r="S195" s="434"/>
      <c r="T195" s="434"/>
      <c r="U195" s="283" t="str">
        <f>'01-Mapa de riesgo-UO'!AW196</f>
        <v>ASUMIR</v>
      </c>
      <c r="V195" s="283">
        <f>'01-Mapa de riesgo-UO'!AX196</f>
        <v>0</v>
      </c>
      <c r="W195" s="180">
        <f>IF(U195="COMPARTIR",'01-Mapa de riesgo-UO'!BA196, IF(U195=0, 0,$I$6))</f>
        <v>0</v>
      </c>
      <c r="X195" s="281"/>
      <c r="Y195" s="281"/>
      <c r="Z195" s="281"/>
      <c r="AA195" s="281"/>
      <c r="AB195" s="430"/>
    </row>
    <row r="196" spans="1:28" ht="65.25" customHeight="1" x14ac:dyDescent="0.2">
      <c r="A196" s="324">
        <v>63</v>
      </c>
      <c r="B196" s="332" t="str">
        <f>'01-Mapa de riesgo-UO'!D197</f>
        <v>EXTENSIÓN_PROYECCIÓN_SOCIAL</v>
      </c>
      <c r="C196" s="402" t="str">
        <f>+'01-Mapa de riesgo-UO'!F197</f>
        <v>NO</v>
      </c>
      <c r="D196" s="332" t="str">
        <f>'01-Mapa de riesgo-UO'!J197</f>
        <v>Operacional</v>
      </c>
      <c r="E196" s="332" t="str">
        <f>'01-Mapa de riesgo-UO'!K197</f>
        <v>Utilización de un método de ensayo inadecuado
(7.2)</v>
      </c>
      <c r="F196" s="332" t="str">
        <f>'01-Mapa de riesgo-UO'!L197</f>
        <v>Verificación/validación del método no es adecuada para declarar la aptitud del laboratorio</v>
      </c>
      <c r="G196" s="52" t="str">
        <f>'01-Mapa de riesgo-UO'!I197</f>
        <v>En la verificacion del método no se tienen en cuenta todos los factores</v>
      </c>
      <c r="H196" s="332" t="str">
        <f>'01-Mapa de riesgo-UO'!M197</f>
        <v xml:space="preserve">Resultado inválido.
No conformidades en audiorías internas y externas.
Pérdida de  credibilidad en el laboratorio
</v>
      </c>
      <c r="I196" s="431" t="str">
        <f>'01-Mapa de riesgo-UO'!AT197</f>
        <v>LEVE</v>
      </c>
      <c r="J196" s="332" t="str">
        <f>'01-Mapa de riesgo-UO'!AU197</f>
        <v>No. de variables definidas por el OEC en la verificación / No. de variables establecidas en el método definido</v>
      </c>
      <c r="K196" s="439">
        <v>1</v>
      </c>
      <c r="L196" s="399" t="s">
        <v>2320</v>
      </c>
      <c r="M196" s="278"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78">
        <f>'01-Mapa de riesgo-UO'!AB197</f>
        <v>0</v>
      </c>
      <c r="O196" s="278" t="str">
        <f>'01-Mapa de riesgo-UO'!AG197</f>
        <v xml:space="preserve">Director
Contratistas:
Profesional Administrativo.
Técnicos de Monitoreo Ambiental.
</v>
      </c>
      <c r="P196" s="280" t="str">
        <f>'01-Mapa de riesgo-UO'!AL197</f>
        <v>Anual</v>
      </c>
      <c r="Q196" s="280" t="str">
        <f>'01-Mapa de riesgo-UO'!AP197</f>
        <v>Preventivo</v>
      </c>
      <c r="R196" s="431" t="str">
        <f>'01-Mapa de riesgo-UO'!AR197</f>
        <v>FUERTE</v>
      </c>
      <c r="S196" s="434" t="s">
        <v>2325</v>
      </c>
      <c r="T196" s="434"/>
      <c r="U196" s="283" t="str">
        <f>'01-Mapa de riesgo-UO'!AW197</f>
        <v>ASUMIR</v>
      </c>
      <c r="V196" s="283">
        <f>'01-Mapa de riesgo-UO'!AX197</f>
        <v>0</v>
      </c>
      <c r="W196" s="180">
        <f>IF(U196="COMPARTIR",'01-Mapa de riesgo-UO'!BA197, IF(U196=0, 0,$I$6))</f>
        <v>0</v>
      </c>
      <c r="X196" s="281"/>
      <c r="Y196" s="281"/>
      <c r="Z196" s="281"/>
      <c r="AA196" s="281"/>
      <c r="AB196" s="430" t="s">
        <v>2144</v>
      </c>
    </row>
    <row r="197" spans="1:28" ht="65.25" hidden="1" customHeight="1" x14ac:dyDescent="0.2">
      <c r="A197" s="324"/>
      <c r="B197" s="332"/>
      <c r="C197" s="402"/>
      <c r="D197" s="332"/>
      <c r="E197" s="332"/>
      <c r="F197" s="332"/>
      <c r="G197" s="52">
        <f>'01-Mapa de riesgo-UO'!I198</f>
        <v>0</v>
      </c>
      <c r="H197" s="332"/>
      <c r="I197" s="431"/>
      <c r="J197" s="332"/>
      <c r="K197" s="401"/>
      <c r="L197" s="399"/>
      <c r="M197" s="278">
        <f>IF('01-Mapa de riesgo-UO'!S198="No existen", "No existe control para el riesgo",'01-Mapa de riesgo-UO'!W198)</f>
        <v>0</v>
      </c>
      <c r="N197" s="278">
        <f>'01-Mapa de riesgo-UO'!AB198</f>
        <v>0</v>
      </c>
      <c r="O197" s="278">
        <f>'01-Mapa de riesgo-UO'!AG198</f>
        <v>0</v>
      </c>
      <c r="P197" s="280">
        <f>'01-Mapa de riesgo-UO'!AL198</f>
        <v>0</v>
      </c>
      <c r="Q197" s="280">
        <f>'01-Mapa de riesgo-UO'!AP198</f>
        <v>0</v>
      </c>
      <c r="R197" s="431"/>
      <c r="S197" s="434"/>
      <c r="T197" s="434"/>
      <c r="U197" s="283" t="str">
        <f>'01-Mapa de riesgo-UO'!AW198</f>
        <v>ASUMIR</v>
      </c>
      <c r="V197" s="283">
        <f>'01-Mapa de riesgo-UO'!AX198</f>
        <v>0</v>
      </c>
      <c r="W197" s="180">
        <f>IF(U197="COMPARTIR",'01-Mapa de riesgo-UO'!BA198, IF(U197=0, 0,$I$6))</f>
        <v>0</v>
      </c>
      <c r="X197" s="281"/>
      <c r="Y197" s="281"/>
      <c r="Z197" s="281"/>
      <c r="AA197" s="281"/>
      <c r="AB197" s="430"/>
    </row>
    <row r="198" spans="1:28" ht="65.25" hidden="1" customHeight="1" x14ac:dyDescent="0.2">
      <c r="A198" s="324"/>
      <c r="B198" s="332"/>
      <c r="C198" s="402"/>
      <c r="D198" s="332"/>
      <c r="E198" s="332"/>
      <c r="F198" s="332"/>
      <c r="G198" s="52">
        <f>'01-Mapa de riesgo-UO'!I199</f>
        <v>0</v>
      </c>
      <c r="H198" s="332"/>
      <c r="I198" s="431"/>
      <c r="J198" s="332"/>
      <c r="K198" s="401"/>
      <c r="L198" s="399"/>
      <c r="M198" s="278">
        <f>IF('01-Mapa de riesgo-UO'!S199="No existen", "No existe control para el riesgo",'01-Mapa de riesgo-UO'!W199)</f>
        <v>0</v>
      </c>
      <c r="N198" s="278">
        <f>'01-Mapa de riesgo-UO'!AB199</f>
        <v>0</v>
      </c>
      <c r="O198" s="278">
        <f>'01-Mapa de riesgo-UO'!AG199</f>
        <v>0</v>
      </c>
      <c r="P198" s="280">
        <f>'01-Mapa de riesgo-UO'!AL199</f>
        <v>0</v>
      </c>
      <c r="Q198" s="280">
        <f>'01-Mapa de riesgo-UO'!AP199</f>
        <v>0</v>
      </c>
      <c r="R198" s="431"/>
      <c r="S198" s="434"/>
      <c r="T198" s="434"/>
      <c r="U198" s="283" t="str">
        <f>'01-Mapa de riesgo-UO'!AW199</f>
        <v>ASUMIR</v>
      </c>
      <c r="V198" s="283">
        <f>'01-Mapa de riesgo-UO'!AX199</f>
        <v>0</v>
      </c>
      <c r="W198" s="180">
        <f>IF(U198="COMPARTIR",'01-Mapa de riesgo-UO'!BA199, IF(U198=0, 0,$I$6))</f>
        <v>0</v>
      </c>
      <c r="X198" s="281"/>
      <c r="Y198" s="281"/>
      <c r="Z198" s="281"/>
      <c r="AA198" s="281"/>
      <c r="AB198" s="430"/>
    </row>
    <row r="199" spans="1:28" ht="65.25" customHeight="1" x14ac:dyDescent="0.2">
      <c r="A199" s="324">
        <v>64</v>
      </c>
      <c r="B199" s="332" t="str">
        <f>'01-Mapa de riesgo-UO'!D200</f>
        <v>EXTENSIÓN_PROYECCIÓN_SOCIAL</v>
      </c>
      <c r="C199" s="402" t="str">
        <f>+'01-Mapa de riesgo-UO'!F200</f>
        <v>NO</v>
      </c>
      <c r="D199" s="332" t="str">
        <f>'01-Mapa de riesgo-UO'!J200</f>
        <v>Operacional</v>
      </c>
      <c r="E199" s="332" t="str">
        <f>'01-Mapa de riesgo-UO'!K200</f>
        <v>Pérdida de la validez de los resultados (Evaluación de la incertidumbre)
(7.6)</v>
      </c>
      <c r="F199" s="332"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32" t="str">
        <f>'01-Mapa de riesgo-UO'!M200</f>
        <v>Resultado inválido
No conformidades en audiorías internas y externas.
Pérdida de la confianza en el laboratorio</v>
      </c>
      <c r="I199" s="431" t="str">
        <f>'01-Mapa de riesgo-UO'!AT200</f>
        <v>LEVE</v>
      </c>
      <c r="J199" s="332" t="str">
        <f>'01-Mapa de riesgo-UO'!AU200</f>
        <v>No. de informes de ensayo con resultados inválidos por estimación de la incertidumbre / No. total de informes de resultados</v>
      </c>
      <c r="K199" s="439">
        <v>0</v>
      </c>
      <c r="L199" s="399" t="s">
        <v>2321</v>
      </c>
      <c r="M199" s="278" t="str">
        <f>IF('01-Mapa de riesgo-UO'!S200="No existen", "No existe control para el riesgo",'01-Mapa de riesgo-UO'!W200)</f>
        <v>Verificación de la estimación de  la incertidumbre</v>
      </c>
      <c r="N199" s="278">
        <f>'01-Mapa de riesgo-UO'!AB200</f>
        <v>0</v>
      </c>
      <c r="O199" s="278" t="str">
        <f>'01-Mapa de riesgo-UO'!AG200</f>
        <v>Contratistas:
Profesional Administrativo.
Profesional de Laboratorio.</v>
      </c>
      <c r="P199" s="280" t="str">
        <f>'01-Mapa de riesgo-UO'!AL200</f>
        <v>No definida</v>
      </c>
      <c r="Q199" s="280" t="str">
        <f>'01-Mapa de riesgo-UO'!AP200</f>
        <v>Preventivo</v>
      </c>
      <c r="R199" s="431" t="str">
        <f>'01-Mapa de riesgo-UO'!AR200</f>
        <v>FUERTE</v>
      </c>
      <c r="S199" s="434" t="s">
        <v>2325</v>
      </c>
      <c r="T199" s="434"/>
      <c r="U199" s="283" t="str">
        <f>'01-Mapa de riesgo-UO'!AW200</f>
        <v>ASUMIR</v>
      </c>
      <c r="V199" s="283">
        <f>'01-Mapa de riesgo-UO'!AX200</f>
        <v>0</v>
      </c>
      <c r="W199" s="180">
        <f>IF(U199="COMPARTIR",'01-Mapa de riesgo-UO'!BA200, IF(U199=0, 0,$I$6))</f>
        <v>0</v>
      </c>
      <c r="X199" s="281"/>
      <c r="Y199" s="281"/>
      <c r="Z199" s="281"/>
      <c r="AA199" s="281"/>
      <c r="AB199" s="430" t="s">
        <v>2144</v>
      </c>
    </row>
    <row r="200" spans="1:28" ht="65.25" hidden="1" customHeight="1" x14ac:dyDescent="0.2">
      <c r="A200" s="324"/>
      <c r="B200" s="332"/>
      <c r="C200" s="402"/>
      <c r="D200" s="332"/>
      <c r="E200" s="332"/>
      <c r="F200" s="332"/>
      <c r="G200" s="52">
        <f>'01-Mapa de riesgo-UO'!I201</f>
        <v>0</v>
      </c>
      <c r="H200" s="332"/>
      <c r="I200" s="431"/>
      <c r="J200" s="332"/>
      <c r="K200" s="401"/>
      <c r="L200" s="399"/>
      <c r="M200" s="278">
        <f>IF('01-Mapa de riesgo-UO'!S201="No existen", "No existe control para el riesgo",'01-Mapa de riesgo-UO'!W201)</f>
        <v>0</v>
      </c>
      <c r="N200" s="278">
        <f>'01-Mapa de riesgo-UO'!AB201</f>
        <v>0</v>
      </c>
      <c r="O200" s="278">
        <f>'01-Mapa de riesgo-UO'!AG201</f>
        <v>0</v>
      </c>
      <c r="P200" s="280">
        <f>'01-Mapa de riesgo-UO'!AL201</f>
        <v>0</v>
      </c>
      <c r="Q200" s="280">
        <f>'01-Mapa de riesgo-UO'!AP201</f>
        <v>0</v>
      </c>
      <c r="R200" s="431"/>
      <c r="S200" s="434"/>
      <c r="T200" s="434"/>
      <c r="U200" s="283" t="str">
        <f>'01-Mapa de riesgo-UO'!AW201</f>
        <v>ASUMIR</v>
      </c>
      <c r="V200" s="283">
        <f>'01-Mapa de riesgo-UO'!AX201</f>
        <v>0</v>
      </c>
      <c r="W200" s="180">
        <f>IF(U200="COMPARTIR",'01-Mapa de riesgo-UO'!BA201, IF(U200=0, 0,$I$6))</f>
        <v>0</v>
      </c>
      <c r="X200" s="281"/>
      <c r="Y200" s="281"/>
      <c r="Z200" s="281"/>
      <c r="AA200" s="281"/>
      <c r="AB200" s="430"/>
    </row>
    <row r="201" spans="1:28" ht="65.25" hidden="1" customHeight="1" x14ac:dyDescent="0.2">
      <c r="A201" s="324"/>
      <c r="B201" s="332"/>
      <c r="C201" s="402"/>
      <c r="D201" s="332"/>
      <c r="E201" s="332"/>
      <c r="F201" s="332"/>
      <c r="G201" s="52">
        <f>'01-Mapa de riesgo-UO'!I202</f>
        <v>0</v>
      </c>
      <c r="H201" s="332"/>
      <c r="I201" s="431"/>
      <c r="J201" s="332"/>
      <c r="K201" s="401"/>
      <c r="L201" s="399"/>
      <c r="M201" s="278">
        <f>IF('01-Mapa de riesgo-UO'!S202="No existen", "No existe control para el riesgo",'01-Mapa de riesgo-UO'!W202)</f>
        <v>0</v>
      </c>
      <c r="N201" s="278">
        <f>'01-Mapa de riesgo-UO'!AB202</f>
        <v>0</v>
      </c>
      <c r="O201" s="278">
        <f>'01-Mapa de riesgo-UO'!AG202</f>
        <v>0</v>
      </c>
      <c r="P201" s="280">
        <f>'01-Mapa de riesgo-UO'!AL202</f>
        <v>0</v>
      </c>
      <c r="Q201" s="280">
        <f>'01-Mapa de riesgo-UO'!AP202</f>
        <v>0</v>
      </c>
      <c r="R201" s="431"/>
      <c r="S201" s="434"/>
      <c r="T201" s="434"/>
      <c r="U201" s="283" t="str">
        <f>'01-Mapa de riesgo-UO'!AW202</f>
        <v>ASUMIR</v>
      </c>
      <c r="V201" s="283">
        <f>'01-Mapa de riesgo-UO'!AX202</f>
        <v>0</v>
      </c>
      <c r="W201" s="180">
        <f>IF(U201="COMPARTIR",'01-Mapa de riesgo-UO'!BA202, IF(U201=0, 0,$I$6))</f>
        <v>0</v>
      </c>
      <c r="X201" s="281"/>
      <c r="Y201" s="281"/>
      <c r="Z201" s="281"/>
      <c r="AA201" s="281"/>
      <c r="AB201" s="430"/>
    </row>
    <row r="202" spans="1:28" ht="65.25" customHeight="1" x14ac:dyDescent="0.2">
      <c r="A202" s="324">
        <v>65</v>
      </c>
      <c r="B202" s="332" t="str">
        <f>'01-Mapa de riesgo-UO'!D203</f>
        <v>EXTENSIÓN_PROYECCIÓN_SOCIAL</v>
      </c>
      <c r="C202" s="402" t="str">
        <f>+'01-Mapa de riesgo-UO'!F203</f>
        <v>NO</v>
      </c>
      <c r="D202" s="332" t="str">
        <f>'01-Mapa de riesgo-UO'!J203</f>
        <v>Cumplimiento</v>
      </c>
      <c r="E202" s="332" t="str">
        <f>'01-Mapa de riesgo-UO'!K203</f>
        <v>Pérdida de la validez de los resultados
(7.7)</v>
      </c>
      <c r="F202" s="332" t="str">
        <f>'01-Mapa de riesgo-UO'!L203</f>
        <v>No aprobar los ensayos de aptitud o pruebas interlaboratorio</v>
      </c>
      <c r="G202" s="52" t="str">
        <f>'01-Mapa de riesgo-UO'!I203</f>
        <v>No se han tenido en cuenta procedimientos para hacer seguimiento a la validez de los resultados</v>
      </c>
      <c r="H202" s="332" t="str">
        <f>'01-Mapa de riesgo-UO'!M203</f>
        <v>Resultados inválidos
Incumplimiento de los controles de calidad/aseguramiento de la calidad de los métodos de ensayo.
Suspensión de la acreditación de IDEAM.</v>
      </c>
      <c r="I202" s="431" t="str">
        <f>'01-Mapa de riesgo-UO'!AT203</f>
        <v>LEVE</v>
      </c>
      <c r="J202" s="332" t="str">
        <f>'01-Mapa de riesgo-UO'!AU203</f>
        <v>No ensayos de aptitud con resultados satisfactorios / Total de ensayos de aptitud</v>
      </c>
      <c r="K202" s="439">
        <v>1</v>
      </c>
      <c r="L202" s="399" t="s">
        <v>2820</v>
      </c>
      <c r="M202" s="278" t="str">
        <f>IF('01-Mapa de riesgo-UO'!S203="No existen", "No existe control para el riesgo",'01-Mapa de riesgo-UO'!W203)</f>
        <v xml:space="preserve">Participación en ensayos de aptitud
Comprobaciones intermedias que permiten confiar en el resultado reportado </v>
      </c>
      <c r="N202" s="278">
        <f>'01-Mapa de riesgo-UO'!AB203</f>
        <v>0</v>
      </c>
      <c r="O202" s="278" t="str">
        <f>'01-Mapa de riesgo-UO'!AG203</f>
        <v>Director
Contratistas: 
Profesional de Laboratorio.
Profesional Adminsitrativo.</v>
      </c>
      <c r="P202" s="280" t="str">
        <f>'01-Mapa de riesgo-UO'!AL203</f>
        <v>Anual</v>
      </c>
      <c r="Q202" s="280" t="str">
        <f>'01-Mapa de riesgo-UO'!AP203</f>
        <v>Preventivo</v>
      </c>
      <c r="R202" s="431" t="str">
        <f>'01-Mapa de riesgo-UO'!AR203</f>
        <v>ACEPTABLE</v>
      </c>
      <c r="S202" s="434" t="s">
        <v>2325</v>
      </c>
      <c r="T202" s="434"/>
      <c r="U202" s="283" t="str">
        <f>'01-Mapa de riesgo-UO'!AW203</f>
        <v>ASUMIR</v>
      </c>
      <c r="V202" s="283">
        <f>'01-Mapa de riesgo-UO'!AX203</f>
        <v>0</v>
      </c>
      <c r="W202" s="180">
        <f>IF(U202="COMPARTIR",'01-Mapa de riesgo-UO'!BA203, IF(U202=0, 0,$I$6))</f>
        <v>0</v>
      </c>
      <c r="X202" s="281"/>
      <c r="Y202" s="281"/>
      <c r="Z202" s="281"/>
      <c r="AA202" s="281"/>
      <c r="AB202" s="430" t="s">
        <v>2144</v>
      </c>
    </row>
    <row r="203" spans="1:28" ht="65.25" hidden="1" customHeight="1" x14ac:dyDescent="0.2">
      <c r="A203" s="324"/>
      <c r="B203" s="332"/>
      <c r="C203" s="402"/>
      <c r="D203" s="332"/>
      <c r="E203" s="332"/>
      <c r="F203" s="332"/>
      <c r="G203" s="52">
        <f>'01-Mapa de riesgo-UO'!I204</f>
        <v>0</v>
      </c>
      <c r="H203" s="332"/>
      <c r="I203" s="431"/>
      <c r="J203" s="332"/>
      <c r="K203" s="401"/>
      <c r="L203" s="399"/>
      <c r="M203" s="278">
        <f>IF('01-Mapa de riesgo-UO'!S204="No existen", "No existe control para el riesgo",'01-Mapa de riesgo-UO'!W204)</f>
        <v>0</v>
      </c>
      <c r="N203" s="278">
        <f>'01-Mapa de riesgo-UO'!AB204</f>
        <v>0</v>
      </c>
      <c r="O203" s="278">
        <f>'01-Mapa de riesgo-UO'!AG204</f>
        <v>0</v>
      </c>
      <c r="P203" s="280">
        <f>'01-Mapa de riesgo-UO'!AL204</f>
        <v>0</v>
      </c>
      <c r="Q203" s="280">
        <f>'01-Mapa de riesgo-UO'!AP204</f>
        <v>0</v>
      </c>
      <c r="R203" s="431"/>
      <c r="S203" s="434"/>
      <c r="T203" s="434"/>
      <c r="U203" s="283" t="str">
        <f>'01-Mapa de riesgo-UO'!AW204</f>
        <v>ASUMIR</v>
      </c>
      <c r="V203" s="283">
        <f>'01-Mapa de riesgo-UO'!AX204</f>
        <v>0</v>
      </c>
      <c r="W203" s="180">
        <f>IF(U203="COMPARTIR",'01-Mapa de riesgo-UO'!BA204, IF(U203=0, 0,$I$6))</f>
        <v>0</v>
      </c>
      <c r="X203" s="281"/>
      <c r="Y203" s="281"/>
      <c r="Z203" s="281"/>
      <c r="AA203" s="281"/>
      <c r="AB203" s="430"/>
    </row>
    <row r="204" spans="1:28" ht="65.25" hidden="1" customHeight="1" x14ac:dyDescent="0.2">
      <c r="A204" s="324"/>
      <c r="B204" s="332"/>
      <c r="C204" s="402"/>
      <c r="D204" s="332"/>
      <c r="E204" s="332"/>
      <c r="F204" s="332"/>
      <c r="G204" s="52">
        <f>'01-Mapa de riesgo-UO'!I205</f>
        <v>0</v>
      </c>
      <c r="H204" s="332"/>
      <c r="I204" s="431"/>
      <c r="J204" s="332"/>
      <c r="K204" s="401"/>
      <c r="L204" s="399"/>
      <c r="M204" s="278">
        <f>IF('01-Mapa de riesgo-UO'!S205="No existen", "No existe control para el riesgo",'01-Mapa de riesgo-UO'!W205)</f>
        <v>0</v>
      </c>
      <c r="N204" s="278">
        <f>'01-Mapa de riesgo-UO'!AB205</f>
        <v>0</v>
      </c>
      <c r="O204" s="278">
        <f>'01-Mapa de riesgo-UO'!AG205</f>
        <v>0</v>
      </c>
      <c r="P204" s="280">
        <f>'01-Mapa de riesgo-UO'!AL205</f>
        <v>0</v>
      </c>
      <c r="Q204" s="280">
        <f>'01-Mapa de riesgo-UO'!AP205</f>
        <v>0</v>
      </c>
      <c r="R204" s="431"/>
      <c r="S204" s="434"/>
      <c r="T204" s="434"/>
      <c r="U204" s="283" t="str">
        <f>'01-Mapa de riesgo-UO'!AW205</f>
        <v>ASUMIR</v>
      </c>
      <c r="V204" s="283">
        <f>'01-Mapa de riesgo-UO'!AX205</f>
        <v>0</v>
      </c>
      <c r="W204" s="180">
        <f>IF(U204="COMPARTIR",'01-Mapa de riesgo-UO'!BA205, IF(U204=0, 0,$I$6))</f>
        <v>0</v>
      </c>
      <c r="X204" s="281"/>
      <c r="Y204" s="281"/>
      <c r="Z204" s="281"/>
      <c r="AA204" s="281"/>
      <c r="AB204" s="430"/>
    </row>
    <row r="205" spans="1:28" ht="65.25" customHeight="1" x14ac:dyDescent="0.2">
      <c r="A205" s="324">
        <v>66</v>
      </c>
      <c r="B205" s="332" t="str">
        <f>'01-Mapa de riesgo-UO'!D206</f>
        <v>EXTENSIÓN_PROYECCIÓN_SOCIAL</v>
      </c>
      <c r="C205" s="402" t="str">
        <f>+'01-Mapa de riesgo-UO'!F206</f>
        <v>NO</v>
      </c>
      <c r="D205" s="332" t="str">
        <f>'01-Mapa de riesgo-UO'!J206</f>
        <v>Corrupción</v>
      </c>
      <c r="E205" s="332" t="str">
        <f>'01-Mapa de riesgo-UO'!K206</f>
        <v>Pérdida de la imparcialidad (4.1.3)</v>
      </c>
      <c r="F205" s="332"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32" t="str">
        <f>'01-Mapa de riesgo-UO'!M206</f>
        <v>Pérdida de  credibilidad en el laboratorio
Pérdida de la confianza en el funcionario.
Iniciación de un proceso disciplinario</v>
      </c>
      <c r="I205" s="431" t="str">
        <f>'01-Mapa de riesgo-UO'!AT206</f>
        <v>LEVE</v>
      </c>
      <c r="J205" s="332" t="str">
        <f>'01-Mapa de riesgo-UO'!AU206</f>
        <v>No informes con pérdida de la imparcialidad / No informes expedidos por el laboratorio</v>
      </c>
      <c r="K205" s="439">
        <v>0</v>
      </c>
      <c r="L205" s="399" t="s">
        <v>2323</v>
      </c>
      <c r="M205" s="278" t="str">
        <f>IF('01-Mapa de riesgo-UO'!S206="No existen", "No existe control para el riesgo",'01-Mapa de riesgo-UO'!W206)</f>
        <v>El informe de caracterización es revisado por alguien diferente a quien lo elabora y aprobado por el Director del laboratorio.</v>
      </c>
      <c r="N205" s="278">
        <f>'01-Mapa de riesgo-UO'!AB206</f>
        <v>0</v>
      </c>
      <c r="O205" s="278" t="str">
        <f>'01-Mapa de riesgo-UO'!AG206</f>
        <v>Director
Contratistas:
Profesional administrativo, profesional de apoyo</v>
      </c>
      <c r="P205" s="280" t="str">
        <f>'01-Mapa de riesgo-UO'!AL206</f>
        <v>No definida</v>
      </c>
      <c r="Q205" s="280" t="str">
        <f>'01-Mapa de riesgo-UO'!AP206</f>
        <v>Preventivo</v>
      </c>
      <c r="R205" s="431" t="str">
        <f>'01-Mapa de riesgo-UO'!AR206</f>
        <v>ACEPTABLE</v>
      </c>
      <c r="S205" s="434" t="s">
        <v>2325</v>
      </c>
      <c r="T205" s="434"/>
      <c r="U205" s="283" t="str">
        <f>'01-Mapa de riesgo-UO'!AW206</f>
        <v>ASUMIR</v>
      </c>
      <c r="V205" s="283">
        <f>'01-Mapa de riesgo-UO'!AX206</f>
        <v>0</v>
      </c>
      <c r="W205" s="180">
        <f>IF(U205="COMPARTIR",'01-Mapa de riesgo-UO'!BA206, IF(U205=0, 0,$I$6))</f>
        <v>0</v>
      </c>
      <c r="X205" s="281"/>
      <c r="Y205" s="281"/>
      <c r="Z205" s="281"/>
      <c r="AA205" s="281"/>
      <c r="AB205" s="430" t="s">
        <v>2144</v>
      </c>
    </row>
    <row r="206" spans="1:28" ht="65.25" hidden="1" customHeight="1" x14ac:dyDescent="0.2">
      <c r="A206" s="324"/>
      <c r="B206" s="332"/>
      <c r="C206" s="402"/>
      <c r="D206" s="332"/>
      <c r="E206" s="332"/>
      <c r="F206" s="332"/>
      <c r="G206" s="52">
        <f>'01-Mapa de riesgo-UO'!I207</f>
        <v>0</v>
      </c>
      <c r="H206" s="332"/>
      <c r="I206" s="431"/>
      <c r="J206" s="332"/>
      <c r="K206" s="401"/>
      <c r="L206" s="399"/>
      <c r="M206" s="278">
        <f>IF('01-Mapa de riesgo-UO'!S207="No existen", "No existe control para el riesgo",'01-Mapa de riesgo-UO'!W207)</f>
        <v>0</v>
      </c>
      <c r="N206" s="278">
        <f>'01-Mapa de riesgo-UO'!AB207</f>
        <v>0</v>
      </c>
      <c r="O206" s="278">
        <f>'01-Mapa de riesgo-UO'!AG207</f>
        <v>0</v>
      </c>
      <c r="P206" s="280">
        <f>'01-Mapa de riesgo-UO'!AL207</f>
        <v>0</v>
      </c>
      <c r="Q206" s="280">
        <f>'01-Mapa de riesgo-UO'!AP207</f>
        <v>0</v>
      </c>
      <c r="R206" s="431"/>
      <c r="S206" s="434"/>
      <c r="T206" s="434"/>
      <c r="U206" s="283" t="str">
        <f>'01-Mapa de riesgo-UO'!AW207</f>
        <v>ASUMIR</v>
      </c>
      <c r="V206" s="283">
        <f>'01-Mapa de riesgo-UO'!AX207</f>
        <v>0</v>
      </c>
      <c r="W206" s="180">
        <f>IF(U206="COMPARTIR",'01-Mapa de riesgo-UO'!BA207, IF(U206=0, 0,$I$6))</f>
        <v>0</v>
      </c>
      <c r="X206" s="281"/>
      <c r="Y206" s="281"/>
      <c r="Z206" s="281"/>
      <c r="AA206" s="281"/>
      <c r="AB206" s="430"/>
    </row>
    <row r="207" spans="1:28" ht="65.25" hidden="1" customHeight="1" x14ac:dyDescent="0.2">
      <c r="A207" s="324"/>
      <c r="B207" s="332"/>
      <c r="C207" s="402"/>
      <c r="D207" s="332"/>
      <c r="E207" s="332"/>
      <c r="F207" s="332"/>
      <c r="G207" s="52">
        <f>'01-Mapa de riesgo-UO'!I208</f>
        <v>0</v>
      </c>
      <c r="H207" s="332"/>
      <c r="I207" s="431"/>
      <c r="J207" s="332"/>
      <c r="K207" s="401"/>
      <c r="L207" s="399"/>
      <c r="M207" s="278">
        <f>IF('01-Mapa de riesgo-UO'!S208="No existen", "No existe control para el riesgo",'01-Mapa de riesgo-UO'!W208)</f>
        <v>0</v>
      </c>
      <c r="N207" s="278">
        <f>'01-Mapa de riesgo-UO'!AB208</f>
        <v>0</v>
      </c>
      <c r="O207" s="278">
        <f>'01-Mapa de riesgo-UO'!AG208</f>
        <v>0</v>
      </c>
      <c r="P207" s="280">
        <f>'01-Mapa de riesgo-UO'!AL208</f>
        <v>0</v>
      </c>
      <c r="Q207" s="280">
        <f>'01-Mapa de riesgo-UO'!AP208</f>
        <v>0</v>
      </c>
      <c r="R207" s="431"/>
      <c r="S207" s="434"/>
      <c r="T207" s="434"/>
      <c r="U207" s="283" t="str">
        <f>'01-Mapa de riesgo-UO'!AW208</f>
        <v>ASUMIR</v>
      </c>
      <c r="V207" s="283">
        <f>'01-Mapa de riesgo-UO'!AX208</f>
        <v>0</v>
      </c>
      <c r="W207" s="180">
        <f>IF(U207="COMPARTIR",'01-Mapa de riesgo-UO'!BA208, IF(U207=0, 0,$I$6))</f>
        <v>0</v>
      </c>
      <c r="X207" s="281"/>
      <c r="Y207" s="281"/>
      <c r="Z207" s="281"/>
      <c r="AA207" s="281"/>
      <c r="AB207" s="430"/>
    </row>
    <row r="208" spans="1:28" ht="65.25" customHeight="1" x14ac:dyDescent="0.2">
      <c r="A208" s="324">
        <v>67</v>
      </c>
      <c r="B208" s="332" t="str">
        <f>'01-Mapa de riesgo-UO'!D209</f>
        <v>EXTENSIÓN_PROYECCIÓN_SOCIAL</v>
      </c>
      <c r="C208" s="402" t="str">
        <f>+'01-Mapa de riesgo-UO'!F209</f>
        <v>NO</v>
      </c>
      <c r="D208" s="332" t="str">
        <f>'01-Mapa de riesgo-UO'!J209</f>
        <v>Corrupción</v>
      </c>
      <c r="E208" s="332" t="str">
        <f>'01-Mapa de riesgo-UO'!K209</f>
        <v>Pérdida de la imparcialidad (4.1.3)</v>
      </c>
      <c r="F208" s="332"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32" t="str">
        <f>'01-Mapa de riesgo-UO'!M209</f>
        <v>Pérdida de la confianza en el funcionario.
Iniciación de un proceso disciplinario</v>
      </c>
      <c r="I208" s="431" t="str">
        <f>'01-Mapa de riesgo-UO'!AT209</f>
        <v>LEVE</v>
      </c>
      <c r="J208" s="332" t="str">
        <f>'01-Mapa de riesgo-UO'!AU209</f>
        <v>No. Informes con pérdida de la imparcialidad / No informes expedidos por el laboratorio</v>
      </c>
      <c r="K208" s="439">
        <v>0</v>
      </c>
      <c r="L208" s="399" t="s">
        <v>2324</v>
      </c>
      <c r="M208" s="278" t="str">
        <f>IF('01-Mapa de riesgo-UO'!S209="No existen", "No existe control para el riesgo",'01-Mapa de riesgo-UO'!W209)</f>
        <v>Firma de cada funcionario del:
- Autorización
- Acta de compromiso ético
- Declaración de impedimento</v>
      </c>
      <c r="N208" s="278">
        <f>'01-Mapa de riesgo-UO'!AB209</f>
        <v>0</v>
      </c>
      <c r="O208" s="278" t="str">
        <f>'01-Mapa de riesgo-UO'!AG209</f>
        <v>Director</v>
      </c>
      <c r="P208" s="280" t="str">
        <f>'01-Mapa de riesgo-UO'!AL209</f>
        <v>Anual</v>
      </c>
      <c r="Q208" s="280" t="str">
        <f>'01-Mapa de riesgo-UO'!AP209</f>
        <v>Preventivo</v>
      </c>
      <c r="R208" s="431" t="str">
        <f>'01-Mapa de riesgo-UO'!AR209</f>
        <v>ACEPTABLE</v>
      </c>
      <c r="S208" s="434" t="s">
        <v>2325</v>
      </c>
      <c r="T208" s="434"/>
      <c r="U208" s="283" t="str">
        <f>'01-Mapa de riesgo-UO'!AW209</f>
        <v>ASUMIR</v>
      </c>
      <c r="V208" s="283">
        <f>'01-Mapa de riesgo-UO'!AX209</f>
        <v>0</v>
      </c>
      <c r="W208" s="180">
        <f>IF(U208="COMPARTIR",'01-Mapa de riesgo-UO'!BA209, IF(U208=0, 0,$I$6))</f>
        <v>0</v>
      </c>
      <c r="X208" s="281"/>
      <c r="Y208" s="281"/>
      <c r="Z208" s="281"/>
      <c r="AA208" s="281"/>
      <c r="AB208" s="430" t="s">
        <v>2144</v>
      </c>
    </row>
    <row r="209" spans="1:28" ht="65.25" hidden="1" customHeight="1" x14ac:dyDescent="0.2">
      <c r="A209" s="324"/>
      <c r="B209" s="332"/>
      <c r="C209" s="402"/>
      <c r="D209" s="332"/>
      <c r="E209" s="332"/>
      <c r="F209" s="332"/>
      <c r="G209" s="52">
        <f>'01-Mapa de riesgo-UO'!I210</f>
        <v>0</v>
      </c>
      <c r="H209" s="332"/>
      <c r="I209" s="431"/>
      <c r="J209" s="332"/>
      <c r="K209" s="401"/>
      <c r="L209" s="399"/>
      <c r="M209" s="278">
        <f>IF('01-Mapa de riesgo-UO'!S210="No existen", "No existe control para el riesgo",'01-Mapa de riesgo-UO'!W210)</f>
        <v>0</v>
      </c>
      <c r="N209" s="278">
        <f>'01-Mapa de riesgo-UO'!AB210</f>
        <v>0</v>
      </c>
      <c r="O209" s="278">
        <f>'01-Mapa de riesgo-UO'!AG210</f>
        <v>0</v>
      </c>
      <c r="P209" s="280">
        <f>'01-Mapa de riesgo-UO'!AL210</f>
        <v>0</v>
      </c>
      <c r="Q209" s="280">
        <f>'01-Mapa de riesgo-UO'!AP210</f>
        <v>0</v>
      </c>
      <c r="R209" s="431"/>
      <c r="S209" s="434"/>
      <c r="T209" s="434"/>
      <c r="U209" s="283" t="str">
        <f>'01-Mapa de riesgo-UO'!AW210</f>
        <v>ASUMIR</v>
      </c>
      <c r="V209" s="283">
        <f>'01-Mapa de riesgo-UO'!AX210</f>
        <v>0</v>
      </c>
      <c r="W209" s="180">
        <f>IF(U209="COMPARTIR",'01-Mapa de riesgo-UO'!BA210, IF(U209=0, 0,$I$6))</f>
        <v>0</v>
      </c>
      <c r="X209" s="281"/>
      <c r="Y209" s="281"/>
      <c r="Z209" s="281"/>
      <c r="AA209" s="281"/>
      <c r="AB209" s="430"/>
    </row>
    <row r="210" spans="1:28" ht="65.25" hidden="1" customHeight="1" x14ac:dyDescent="0.2">
      <c r="A210" s="324"/>
      <c r="B210" s="332"/>
      <c r="C210" s="402"/>
      <c r="D210" s="332"/>
      <c r="E210" s="332"/>
      <c r="F210" s="332"/>
      <c r="G210" s="52">
        <f>'01-Mapa de riesgo-UO'!I211</f>
        <v>0</v>
      </c>
      <c r="H210" s="332"/>
      <c r="I210" s="431"/>
      <c r="J210" s="332"/>
      <c r="K210" s="401"/>
      <c r="L210" s="399"/>
      <c r="M210" s="278">
        <f>IF('01-Mapa de riesgo-UO'!S211="No existen", "No existe control para el riesgo",'01-Mapa de riesgo-UO'!W211)</f>
        <v>0</v>
      </c>
      <c r="N210" s="278">
        <f>'01-Mapa de riesgo-UO'!AB211</f>
        <v>0</v>
      </c>
      <c r="O210" s="278">
        <f>'01-Mapa de riesgo-UO'!AG211</f>
        <v>0</v>
      </c>
      <c r="P210" s="280">
        <f>'01-Mapa de riesgo-UO'!AL211</f>
        <v>0</v>
      </c>
      <c r="Q210" s="280">
        <f>'01-Mapa de riesgo-UO'!AP211</f>
        <v>0</v>
      </c>
      <c r="R210" s="431"/>
      <c r="S210" s="434"/>
      <c r="T210" s="434"/>
      <c r="U210" s="283" t="str">
        <f>'01-Mapa de riesgo-UO'!AW211</f>
        <v>ASUMIR</v>
      </c>
      <c r="V210" s="283">
        <f>'01-Mapa de riesgo-UO'!AX211</f>
        <v>0</v>
      </c>
      <c r="W210" s="180">
        <f>IF(U210="COMPARTIR",'01-Mapa de riesgo-UO'!BA211, IF(U210=0, 0,$I$6))</f>
        <v>0</v>
      </c>
      <c r="X210" s="281"/>
      <c r="Y210" s="281"/>
      <c r="Z210" s="281"/>
      <c r="AA210" s="281"/>
      <c r="AB210" s="430"/>
    </row>
    <row r="211" spans="1:28" ht="65.25" customHeight="1" x14ac:dyDescent="0.2">
      <c r="A211" s="324">
        <v>68</v>
      </c>
      <c r="B211" s="332" t="str">
        <f>'01-Mapa de riesgo-UO'!D212</f>
        <v>EXTENSIÓN_PROYECCIÓN_SOCIAL</v>
      </c>
      <c r="C211" s="402" t="str">
        <f>+'01-Mapa de riesgo-UO'!F212</f>
        <v>NO</v>
      </c>
      <c r="D211" s="332" t="str">
        <f>'01-Mapa de riesgo-UO'!J212</f>
        <v>Operacional</v>
      </c>
      <c r="E211" s="332" t="str">
        <f>'01-Mapa de riesgo-UO'!K212</f>
        <v>Pérdida de la validez de los resultados
(7.7)</v>
      </c>
      <c r="F211" s="332"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32" t="str">
        <f>'01-Mapa de riesgo-UO'!M212</f>
        <v>Resultados inválidos
Incumplimiento de los controles de calidad/aseguramiento de la calidad de los métodos de ensayo.</v>
      </c>
      <c r="I211" s="431" t="str">
        <f>'01-Mapa de riesgo-UO'!AT212</f>
        <v>LEVE</v>
      </c>
      <c r="J211" s="332" t="str">
        <f>'01-Mapa de riesgo-UO'!AU212</f>
        <v>N° de certificados de calibración con declaración no conforme/N° de certificados de calibración de equipos</v>
      </c>
      <c r="K211" s="439">
        <v>0</v>
      </c>
      <c r="L211" s="399" t="s">
        <v>2821</v>
      </c>
      <c r="M211" s="278"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78">
        <f>'01-Mapa de riesgo-UO'!AB212</f>
        <v>0</v>
      </c>
      <c r="O211" s="278" t="str">
        <f>'01-Mapa de riesgo-UO'!AG212</f>
        <v>Director</v>
      </c>
      <c r="P211" s="280" t="str">
        <f>'01-Mapa de riesgo-UO'!AL212</f>
        <v>No definida</v>
      </c>
      <c r="Q211" s="280" t="str">
        <f>'01-Mapa de riesgo-UO'!AP212</f>
        <v>Preventivo</v>
      </c>
      <c r="R211" s="431" t="str">
        <f>'01-Mapa de riesgo-UO'!AR212</f>
        <v>ACEPTABLE</v>
      </c>
      <c r="S211" s="434" t="s">
        <v>2325</v>
      </c>
      <c r="T211" s="434"/>
      <c r="U211" s="283" t="str">
        <f>'01-Mapa de riesgo-UO'!AW212</f>
        <v>ASUMIR</v>
      </c>
      <c r="V211" s="283">
        <f>'01-Mapa de riesgo-UO'!AX212</f>
        <v>0</v>
      </c>
      <c r="W211" s="180">
        <f>IF(U211="COMPARTIR",'01-Mapa de riesgo-UO'!BA212, IF(U211=0, 0,$I$6))</f>
        <v>0</v>
      </c>
      <c r="X211" s="281"/>
      <c r="Y211" s="281"/>
      <c r="Z211" s="281"/>
      <c r="AA211" s="281"/>
      <c r="AB211" s="430" t="s">
        <v>2144</v>
      </c>
    </row>
    <row r="212" spans="1:28" ht="65.25" hidden="1" customHeight="1" x14ac:dyDescent="0.2">
      <c r="A212" s="324"/>
      <c r="B212" s="332"/>
      <c r="C212" s="402"/>
      <c r="D212" s="332"/>
      <c r="E212" s="332"/>
      <c r="F212" s="332"/>
      <c r="G212" s="52">
        <f>'01-Mapa de riesgo-UO'!I213</f>
        <v>0</v>
      </c>
      <c r="H212" s="332"/>
      <c r="I212" s="431"/>
      <c r="J212" s="332"/>
      <c r="K212" s="401"/>
      <c r="L212" s="399"/>
      <c r="M212" s="278">
        <f>IF('01-Mapa de riesgo-UO'!S213="No existen", "No existe control para el riesgo",'01-Mapa de riesgo-UO'!W213)</f>
        <v>0</v>
      </c>
      <c r="N212" s="278">
        <f>'01-Mapa de riesgo-UO'!AB213</f>
        <v>0</v>
      </c>
      <c r="O212" s="278">
        <f>'01-Mapa de riesgo-UO'!AG213</f>
        <v>0</v>
      </c>
      <c r="P212" s="280">
        <f>'01-Mapa de riesgo-UO'!AL213</f>
        <v>0</v>
      </c>
      <c r="Q212" s="280">
        <f>'01-Mapa de riesgo-UO'!AP213</f>
        <v>0</v>
      </c>
      <c r="R212" s="431"/>
      <c r="S212" s="399"/>
      <c r="T212" s="399"/>
      <c r="U212" s="283" t="str">
        <f>'01-Mapa de riesgo-UO'!AW213</f>
        <v>ASUMIR</v>
      </c>
      <c r="V212" s="283">
        <f>'01-Mapa de riesgo-UO'!AX213</f>
        <v>0</v>
      </c>
      <c r="W212" s="180">
        <f>IF(U212="COMPARTIR",'01-Mapa de riesgo-UO'!BA213, IF(U212=0, 0,$I$6))</f>
        <v>0</v>
      </c>
      <c r="X212" s="281"/>
      <c r="Y212" s="281"/>
      <c r="Z212" s="281"/>
      <c r="AA212" s="281"/>
      <c r="AB212" s="430"/>
    </row>
    <row r="213" spans="1:28" ht="65.25" hidden="1" customHeight="1" x14ac:dyDescent="0.2">
      <c r="A213" s="324"/>
      <c r="B213" s="332"/>
      <c r="C213" s="402"/>
      <c r="D213" s="332"/>
      <c r="E213" s="332"/>
      <c r="F213" s="332"/>
      <c r="G213" s="52">
        <f>'01-Mapa de riesgo-UO'!I214</f>
        <v>0</v>
      </c>
      <c r="H213" s="332"/>
      <c r="I213" s="431"/>
      <c r="J213" s="332"/>
      <c r="K213" s="401"/>
      <c r="L213" s="399"/>
      <c r="M213" s="278">
        <f>IF('01-Mapa de riesgo-UO'!S214="No existen", "No existe control para el riesgo",'01-Mapa de riesgo-UO'!W214)</f>
        <v>0</v>
      </c>
      <c r="N213" s="278">
        <f>'01-Mapa de riesgo-UO'!AB214</f>
        <v>0</v>
      </c>
      <c r="O213" s="278">
        <f>'01-Mapa de riesgo-UO'!AG214</f>
        <v>0</v>
      </c>
      <c r="P213" s="280">
        <f>'01-Mapa de riesgo-UO'!AL214</f>
        <v>0</v>
      </c>
      <c r="Q213" s="280">
        <f>'01-Mapa de riesgo-UO'!AP214</f>
        <v>0</v>
      </c>
      <c r="R213" s="431"/>
      <c r="S213" s="399"/>
      <c r="T213" s="399"/>
      <c r="U213" s="283" t="str">
        <f>'01-Mapa de riesgo-UO'!AW214</f>
        <v>ASUMIR</v>
      </c>
      <c r="V213" s="283">
        <f>'01-Mapa de riesgo-UO'!AX214</f>
        <v>0</v>
      </c>
      <c r="W213" s="180">
        <f>IF(U213="COMPARTIR",'01-Mapa de riesgo-UO'!BA214, IF(U213=0, 0,$I$6))</f>
        <v>0</v>
      </c>
      <c r="X213" s="281"/>
      <c r="Y213" s="281"/>
      <c r="Z213" s="281"/>
      <c r="AA213" s="281"/>
      <c r="AB213" s="430"/>
    </row>
    <row r="214" spans="1:28" ht="65.25" customHeight="1" x14ac:dyDescent="0.2">
      <c r="A214" s="324">
        <v>69</v>
      </c>
      <c r="B214" s="332" t="str">
        <f>'01-Mapa de riesgo-UO'!D215</f>
        <v>EXTENSIÓN_PROYECCIÓN_SOCIAL</v>
      </c>
      <c r="C214" s="402" t="str">
        <f>+'01-Mapa de riesgo-UO'!F215</f>
        <v>NO</v>
      </c>
      <c r="D214" s="332" t="str">
        <f>'01-Mapa de riesgo-UO'!J215</f>
        <v>Corrupción</v>
      </c>
      <c r="E214" s="332" t="str">
        <f>'01-Mapa de riesgo-UO'!K215</f>
        <v>Pérdida de la imparcialidad
(4.1.3)</v>
      </c>
      <c r="F214" s="332"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32" t="str">
        <f>'01-Mapa de riesgo-UO'!M215</f>
        <v>Pérdida de credibilidad en el laboratorio
Pérdida de la confianza en el funcionario.
Iniciación de un proceso disciplinario</v>
      </c>
      <c r="I214" s="431" t="str">
        <f>'01-Mapa de riesgo-UO'!AT215</f>
        <v>LEVE</v>
      </c>
      <c r="J214" s="332" t="str">
        <f>'01-Mapa de riesgo-UO'!AU215</f>
        <v>No. de informes de ensayos con pérdida de la imparcialidad / No. informes de ensayos expedidos por el laboratorio</v>
      </c>
      <c r="K214" s="435">
        <v>0</v>
      </c>
      <c r="L214" s="434" t="s">
        <v>2798</v>
      </c>
      <c r="M214" s="278" t="str">
        <f>IF('01-Mapa de riesgo-UO'!S215="No existen", "No existe control para el riesgo",'01-Mapa de riesgo-UO'!W215)</f>
        <v>Firma de cada funcionario del:
- Reporte de conflicto de ínteres
- Acta de compromiso ético
- Declaración de impedimento
- Contrato laboral</v>
      </c>
      <c r="N214" s="278">
        <f>'01-Mapa de riesgo-UO'!AB215</f>
        <v>0</v>
      </c>
      <c r="O214" s="278" t="str">
        <f>'01-Mapa de riesgo-UO'!AG215</f>
        <v>Director (Transitorio)</v>
      </c>
      <c r="P214" s="280" t="str">
        <f>'01-Mapa de riesgo-UO'!AL215</f>
        <v>Anual</v>
      </c>
      <c r="Q214" s="280" t="str">
        <f>'01-Mapa de riesgo-UO'!AP215</f>
        <v>Preventivo</v>
      </c>
      <c r="R214" s="431" t="str">
        <f>'01-Mapa de riesgo-UO'!AR215</f>
        <v>ACEPTABLE</v>
      </c>
      <c r="S214" s="434" t="s">
        <v>2806</v>
      </c>
      <c r="T214" s="434"/>
      <c r="U214" s="283" t="str">
        <f>'01-Mapa de riesgo-UO'!AW215</f>
        <v>ASUMIR</v>
      </c>
      <c r="V214" s="283">
        <f>'01-Mapa de riesgo-UO'!AX215</f>
        <v>0</v>
      </c>
      <c r="W214" s="180">
        <f>IF(U214="COMPARTIR",'01-Mapa de riesgo-UO'!BA215, IF(U214=0, 0,$I$6))</f>
        <v>0</v>
      </c>
      <c r="X214" s="281"/>
      <c r="Y214" s="281"/>
      <c r="Z214" s="281"/>
      <c r="AA214" s="281"/>
      <c r="AB214" s="430" t="s">
        <v>2144</v>
      </c>
    </row>
    <row r="215" spans="1:28" ht="65.25" hidden="1" customHeight="1" x14ac:dyDescent="0.2">
      <c r="A215" s="324"/>
      <c r="B215" s="332"/>
      <c r="C215" s="402"/>
      <c r="D215" s="332"/>
      <c r="E215" s="332"/>
      <c r="F215" s="332"/>
      <c r="G215" s="52" t="str">
        <f>'01-Mapa de riesgo-UO'!I216</f>
        <v xml:space="preserve">Orden de un superior sobre el resultado del ensayo </v>
      </c>
      <c r="H215" s="332"/>
      <c r="I215" s="431"/>
      <c r="J215" s="332"/>
      <c r="K215" s="401"/>
      <c r="L215" s="399"/>
      <c r="M215" s="278" t="str">
        <f>IF('01-Mapa de riesgo-UO'!S216="No existen", "No existe control para el riesgo",'01-Mapa de riesgo-UO'!W216)</f>
        <v>Con la trazabilidad  del registro de datos primarios en fisico y en medio magnético, los cuales son revisados por el responsable técnico.</v>
      </c>
      <c r="N215" s="278">
        <f>'01-Mapa de riesgo-UO'!AB216</f>
        <v>0</v>
      </c>
      <c r="O215" s="278" t="str">
        <f>'01-Mapa de riesgo-UO'!AG216</f>
        <v>Profesional I (Transitorio Ocasional de Proyecto</v>
      </c>
      <c r="P215" s="280" t="str">
        <f>'01-Mapa de riesgo-UO'!AL216</f>
        <v>Diaria</v>
      </c>
      <c r="Q215" s="280" t="str">
        <f>'01-Mapa de riesgo-UO'!AP216</f>
        <v>Preventivo</v>
      </c>
      <c r="R215" s="431"/>
      <c r="S215" s="434" t="s">
        <v>2807</v>
      </c>
      <c r="T215" s="434"/>
      <c r="U215" s="283" t="str">
        <f>'01-Mapa de riesgo-UO'!AW216</f>
        <v>ASUMIR</v>
      </c>
      <c r="V215" s="283">
        <f>'01-Mapa de riesgo-UO'!AX216</f>
        <v>0</v>
      </c>
      <c r="W215" s="180">
        <f>IF(U215="COMPARTIR",'01-Mapa de riesgo-UO'!BA216, IF(U215=0, 0,$I$6))</f>
        <v>0</v>
      </c>
      <c r="X215" s="281"/>
      <c r="Y215" s="281"/>
      <c r="Z215" s="281"/>
      <c r="AA215" s="281"/>
      <c r="AB215" s="430"/>
    </row>
    <row r="216" spans="1:28" ht="65.25" hidden="1" customHeight="1" x14ac:dyDescent="0.2">
      <c r="A216" s="324"/>
      <c r="B216" s="332"/>
      <c r="C216" s="402"/>
      <c r="D216" s="332"/>
      <c r="E216" s="332"/>
      <c r="F216" s="332"/>
      <c r="G216" s="52" t="str">
        <f>'01-Mapa de riesgo-UO'!I217</f>
        <v>Interés economico de otra dependencia de la universidad .</v>
      </c>
      <c r="H216" s="332"/>
      <c r="I216" s="431"/>
      <c r="J216" s="332"/>
      <c r="K216" s="401"/>
      <c r="L216" s="399"/>
      <c r="M216" s="278" t="str">
        <f>IF('01-Mapa de riesgo-UO'!S217="No existen", "No existe control para el riesgo",'01-Mapa de riesgo-UO'!W217)</f>
        <v>Firma de cada funcionario del:
- Reporte de conflicto de ínteres</v>
      </c>
      <c r="N216" s="278">
        <f>'01-Mapa de riesgo-UO'!AB217</f>
        <v>0</v>
      </c>
      <c r="O216" s="278" t="str">
        <f>'01-Mapa de riesgo-UO'!AG217</f>
        <v>Profesional I (Transitorio Ocasional de Proyecto</v>
      </c>
      <c r="P216" s="280" t="str">
        <f>'01-Mapa de riesgo-UO'!AL217</f>
        <v>Anual</v>
      </c>
      <c r="Q216" s="280" t="str">
        <f>'01-Mapa de riesgo-UO'!AP217</f>
        <v>Preventivo</v>
      </c>
      <c r="R216" s="431"/>
      <c r="S216" s="434" t="s">
        <v>2808</v>
      </c>
      <c r="T216" s="434"/>
      <c r="U216" s="283" t="str">
        <f>'01-Mapa de riesgo-UO'!AW217</f>
        <v>ASUMIR</v>
      </c>
      <c r="V216" s="283">
        <f>'01-Mapa de riesgo-UO'!AX217</f>
        <v>0</v>
      </c>
      <c r="W216" s="180">
        <f>IF(U216="COMPARTIR",'01-Mapa de riesgo-UO'!BA217, IF(U216=0, 0,$I$6))</f>
        <v>0</v>
      </c>
      <c r="X216" s="281"/>
      <c r="Y216" s="281"/>
      <c r="Z216" s="281"/>
      <c r="AA216" s="281"/>
      <c r="AB216" s="430"/>
    </row>
    <row r="217" spans="1:28" ht="65.25" customHeight="1" x14ac:dyDescent="0.2">
      <c r="A217" s="324">
        <v>70</v>
      </c>
      <c r="B217" s="332" t="str">
        <f>'01-Mapa de riesgo-UO'!D218</f>
        <v>EXTENSIÓN_PROYECCIÓN_SOCIAL</v>
      </c>
      <c r="C217" s="402" t="str">
        <f>+'01-Mapa de riesgo-UO'!F218</f>
        <v>NO</v>
      </c>
      <c r="D217" s="332" t="str">
        <f>'01-Mapa de riesgo-UO'!J218</f>
        <v>Operacional</v>
      </c>
      <c r="E217" s="332" t="str">
        <f>'01-Mapa de riesgo-UO'!K218</f>
        <v>Pérdida de la validez de los resultados del laboratorio debido a instalaciones y condiciones ambientales
(6.3)</v>
      </c>
      <c r="F217" s="332" t="str">
        <f>'01-Mapa de riesgo-UO'!L218</f>
        <v>Tener condiciones ambientales e instalaciones inadecuadas, puede afectar la validez de los resultados</v>
      </c>
      <c r="G217" s="52" t="str">
        <f>'01-Mapa de riesgo-UO'!I218</f>
        <v>Condiciones ambientales e instalaciones inadecuadas para los ensayos</v>
      </c>
      <c r="H217" s="332" t="str">
        <f>'01-Mapa de riesgo-UO'!M218</f>
        <v>Afectación del equipamiento del laboratorio
Obtención de resultados con variabilidad debido a las condiciones ambientales</v>
      </c>
      <c r="I217" s="431" t="str">
        <f>'01-Mapa de riesgo-UO'!AT218</f>
        <v>LEVE</v>
      </c>
      <c r="J217" s="332" t="str">
        <f>'01-Mapa de riesgo-UO'!AU218</f>
        <v>No. veces en que las condiciones ambientales se salen de los límites / Días Laborales anuales</v>
      </c>
      <c r="K217" s="435">
        <v>0</v>
      </c>
      <c r="L217" s="399" t="s">
        <v>2799</v>
      </c>
      <c r="M217" s="278"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78">
        <f>'01-Mapa de riesgo-UO'!AB218</f>
        <v>0</v>
      </c>
      <c r="O217" s="278" t="str">
        <f>'01-Mapa de riesgo-UO'!AG218</f>
        <v>Técnico I - Auxiliar Laboratorio (Transitorio Ocasional de Proyecto)</v>
      </c>
      <c r="P217" s="280" t="str">
        <f>'01-Mapa de riesgo-UO'!AL218</f>
        <v>Diaria</v>
      </c>
      <c r="Q217" s="280" t="str">
        <f>'01-Mapa de riesgo-UO'!AP218</f>
        <v>Preventivo</v>
      </c>
      <c r="R217" s="431" t="str">
        <f>'01-Mapa de riesgo-UO'!AR218</f>
        <v>ACEPTABLE</v>
      </c>
      <c r="S217" s="434" t="s">
        <v>2809</v>
      </c>
      <c r="T217" s="434"/>
      <c r="U217" s="283" t="str">
        <f>'01-Mapa de riesgo-UO'!AW218</f>
        <v>ASUMIR</v>
      </c>
      <c r="V217" s="283">
        <f>'01-Mapa de riesgo-UO'!AX218</f>
        <v>0</v>
      </c>
      <c r="W217" s="180">
        <f>IF(U217="COMPARTIR",'01-Mapa de riesgo-UO'!BA218, IF(U217=0, 0,$I$6))</f>
        <v>0</v>
      </c>
      <c r="X217" s="281"/>
      <c r="Y217" s="281"/>
      <c r="Z217" s="281"/>
      <c r="AA217" s="281"/>
      <c r="AB217" s="430" t="s">
        <v>2144</v>
      </c>
    </row>
    <row r="218" spans="1:28" ht="65.25" hidden="1" customHeight="1" x14ac:dyDescent="0.2">
      <c r="A218" s="324"/>
      <c r="B218" s="332"/>
      <c r="C218" s="402"/>
      <c r="D218" s="332"/>
      <c r="E218" s="332"/>
      <c r="F218" s="332"/>
      <c r="G218" s="52">
        <f>'01-Mapa de riesgo-UO'!I219</f>
        <v>0</v>
      </c>
      <c r="H218" s="332"/>
      <c r="I218" s="431"/>
      <c r="J218" s="332"/>
      <c r="K218" s="401"/>
      <c r="L218" s="399"/>
      <c r="M218" s="278">
        <f>IF('01-Mapa de riesgo-UO'!S219="No existen", "No existe control para el riesgo",'01-Mapa de riesgo-UO'!W219)</f>
        <v>0</v>
      </c>
      <c r="N218" s="278">
        <f>'01-Mapa de riesgo-UO'!AB219</f>
        <v>0</v>
      </c>
      <c r="O218" s="278">
        <f>'01-Mapa de riesgo-UO'!AG219</f>
        <v>0</v>
      </c>
      <c r="P218" s="280">
        <f>'01-Mapa de riesgo-UO'!AL219</f>
        <v>0</v>
      </c>
      <c r="Q218" s="280">
        <f>'01-Mapa de riesgo-UO'!AP219</f>
        <v>0</v>
      </c>
      <c r="R218" s="431"/>
      <c r="S218" s="434"/>
      <c r="T218" s="434"/>
      <c r="U218" s="283" t="str">
        <f>'01-Mapa de riesgo-UO'!AW219</f>
        <v>ASUMIR</v>
      </c>
      <c r="V218" s="283">
        <f>'01-Mapa de riesgo-UO'!AX219</f>
        <v>0</v>
      </c>
      <c r="W218" s="180">
        <f>IF(U218="COMPARTIR",'01-Mapa de riesgo-UO'!BA219, IF(U218=0, 0,$I$6))</f>
        <v>0</v>
      </c>
      <c r="X218" s="281"/>
      <c r="Y218" s="281"/>
      <c r="Z218" s="281"/>
      <c r="AA218" s="281"/>
      <c r="AB218" s="430"/>
    </row>
    <row r="219" spans="1:28" ht="65.25" hidden="1" customHeight="1" x14ac:dyDescent="0.2">
      <c r="A219" s="324"/>
      <c r="B219" s="332"/>
      <c r="C219" s="402"/>
      <c r="D219" s="332"/>
      <c r="E219" s="332"/>
      <c r="F219" s="332"/>
      <c r="G219" s="52">
        <f>'01-Mapa de riesgo-UO'!I220</f>
        <v>0</v>
      </c>
      <c r="H219" s="332"/>
      <c r="I219" s="431"/>
      <c r="J219" s="332"/>
      <c r="K219" s="401"/>
      <c r="L219" s="399"/>
      <c r="M219" s="278">
        <f>IF('01-Mapa de riesgo-UO'!S220="No existen", "No existe control para el riesgo",'01-Mapa de riesgo-UO'!W220)</f>
        <v>0</v>
      </c>
      <c r="N219" s="278">
        <f>'01-Mapa de riesgo-UO'!AB220</f>
        <v>0</v>
      </c>
      <c r="O219" s="278">
        <f>'01-Mapa de riesgo-UO'!AG220</f>
        <v>0</v>
      </c>
      <c r="P219" s="280">
        <f>'01-Mapa de riesgo-UO'!AL220</f>
        <v>0</v>
      </c>
      <c r="Q219" s="280">
        <f>'01-Mapa de riesgo-UO'!AP220</f>
        <v>0</v>
      </c>
      <c r="R219" s="431"/>
      <c r="S219" s="434"/>
      <c r="T219" s="434"/>
      <c r="U219" s="283" t="str">
        <f>'01-Mapa de riesgo-UO'!AW220</f>
        <v>ASUMIR</v>
      </c>
      <c r="V219" s="283">
        <f>'01-Mapa de riesgo-UO'!AX220</f>
        <v>0</v>
      </c>
      <c r="W219" s="180">
        <f>IF(U219="COMPARTIR",'01-Mapa de riesgo-UO'!BA220, IF(U219=0, 0,$I$6))</f>
        <v>0</v>
      </c>
      <c r="X219" s="281"/>
      <c r="Y219" s="281"/>
      <c r="Z219" s="281"/>
      <c r="AA219" s="281"/>
      <c r="AB219" s="430"/>
    </row>
    <row r="220" spans="1:28" ht="65.25" customHeight="1" x14ac:dyDescent="0.2">
      <c r="A220" s="324">
        <v>71</v>
      </c>
      <c r="B220" s="332" t="str">
        <f>'01-Mapa de riesgo-UO'!D221</f>
        <v>EXTENSIÓN_PROYECCIÓN_SOCIAL</v>
      </c>
      <c r="C220" s="402" t="str">
        <f>+'01-Mapa de riesgo-UO'!F221</f>
        <v>NO</v>
      </c>
      <c r="D220" s="332" t="str">
        <f>'01-Mapa de riesgo-UO'!J221</f>
        <v>Operacional</v>
      </c>
      <c r="E220" s="332" t="str">
        <f>'01-Mapa de riesgo-UO'!K221</f>
        <v>Pérdida de la validez de los resultados del laboratorio Equipamiento
(6.4.6)</v>
      </c>
      <c r="F220" s="332"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32" t="str">
        <f>'01-Mapa de riesgo-UO'!M221</f>
        <v>Obtenicón de resultados inválidos</v>
      </c>
      <c r="I220" s="431" t="str">
        <f>'01-Mapa de riesgo-UO'!AT221</f>
        <v>LEVE</v>
      </c>
      <c r="J220" s="332" t="str">
        <f>'01-Mapa de riesgo-UO'!AU221</f>
        <v>No. de equipos calibrados de acuerdo al plan / Total equipos a calibrar</v>
      </c>
      <c r="K220" s="435">
        <v>1</v>
      </c>
      <c r="L220" s="399" t="s">
        <v>2800</v>
      </c>
      <c r="M220" s="278" t="str">
        <f>IF('01-Mapa de riesgo-UO'!S221="No existen", "No existe control para el riesgo",'01-Mapa de riesgo-UO'!W221)</f>
        <v>Ejecución del plan de mantenimiento, verificación y calibración de equipos; para cada vigencia</v>
      </c>
      <c r="N220" s="278">
        <f>'01-Mapa de riesgo-UO'!AB221</f>
        <v>0</v>
      </c>
      <c r="O220" s="278" t="str">
        <f>'01-Mapa de riesgo-UO'!AG221</f>
        <v>Profesional I (Transitorio Ocasional de Proyecto</v>
      </c>
      <c r="P220" s="280" t="str">
        <f>'01-Mapa de riesgo-UO'!AL221</f>
        <v>Anual</v>
      </c>
      <c r="Q220" s="280" t="str">
        <f>'01-Mapa de riesgo-UO'!AP221</f>
        <v>Preventivo</v>
      </c>
      <c r="R220" s="431" t="str">
        <f>'01-Mapa de riesgo-UO'!AR221</f>
        <v>ACEPTABLE</v>
      </c>
      <c r="S220" s="434" t="s">
        <v>2810</v>
      </c>
      <c r="T220" s="434"/>
      <c r="U220" s="283" t="str">
        <f>'01-Mapa de riesgo-UO'!AW221</f>
        <v>ASUMIR</v>
      </c>
      <c r="V220" s="283">
        <f>'01-Mapa de riesgo-UO'!AX221</f>
        <v>0</v>
      </c>
      <c r="W220" s="180">
        <f>IF(U220="COMPARTIR",'01-Mapa de riesgo-UO'!BA221, IF(U220=0, 0,$I$6))</f>
        <v>0</v>
      </c>
      <c r="X220" s="281"/>
      <c r="Y220" s="281"/>
      <c r="Z220" s="281"/>
      <c r="AA220" s="281"/>
      <c r="AB220" s="430" t="s">
        <v>2144</v>
      </c>
    </row>
    <row r="221" spans="1:28" ht="65.25" hidden="1" customHeight="1" x14ac:dyDescent="0.2">
      <c r="A221" s="324"/>
      <c r="B221" s="332"/>
      <c r="C221" s="402"/>
      <c r="D221" s="332"/>
      <c r="E221" s="332"/>
      <c r="F221" s="332"/>
      <c r="G221" s="52">
        <f>'01-Mapa de riesgo-UO'!I222</f>
        <v>0</v>
      </c>
      <c r="H221" s="332"/>
      <c r="I221" s="431"/>
      <c r="J221" s="332"/>
      <c r="K221" s="401"/>
      <c r="L221" s="399"/>
      <c r="M221" s="278">
        <f>IF('01-Mapa de riesgo-UO'!S222="No existen", "No existe control para el riesgo",'01-Mapa de riesgo-UO'!W222)</f>
        <v>0</v>
      </c>
      <c r="N221" s="278">
        <f>'01-Mapa de riesgo-UO'!AB222</f>
        <v>0</v>
      </c>
      <c r="O221" s="278">
        <f>'01-Mapa de riesgo-UO'!AG222</f>
        <v>0</v>
      </c>
      <c r="P221" s="280">
        <f>'01-Mapa de riesgo-UO'!AL222</f>
        <v>0</v>
      </c>
      <c r="Q221" s="280">
        <f>'01-Mapa de riesgo-UO'!AP222</f>
        <v>0</v>
      </c>
      <c r="R221" s="431"/>
      <c r="S221" s="434"/>
      <c r="T221" s="434"/>
      <c r="U221" s="283" t="str">
        <f>'01-Mapa de riesgo-UO'!AW222</f>
        <v>ASUMIR</v>
      </c>
      <c r="V221" s="283">
        <f>'01-Mapa de riesgo-UO'!AX222</f>
        <v>0</v>
      </c>
      <c r="W221" s="180">
        <f>IF(U221="COMPARTIR",'01-Mapa de riesgo-UO'!BA222, IF(U221=0, 0,$I$6))</f>
        <v>0</v>
      </c>
      <c r="X221" s="281"/>
      <c r="Y221" s="281"/>
      <c r="Z221" s="281"/>
      <c r="AA221" s="281"/>
      <c r="AB221" s="430"/>
    </row>
    <row r="222" spans="1:28" ht="65.25" hidden="1" customHeight="1" x14ac:dyDescent="0.2">
      <c r="A222" s="324"/>
      <c r="B222" s="332"/>
      <c r="C222" s="402"/>
      <c r="D222" s="332"/>
      <c r="E222" s="332"/>
      <c r="F222" s="332"/>
      <c r="G222" s="52">
        <f>'01-Mapa de riesgo-UO'!I223</f>
        <v>0</v>
      </c>
      <c r="H222" s="332"/>
      <c r="I222" s="431"/>
      <c r="J222" s="332"/>
      <c r="K222" s="401"/>
      <c r="L222" s="399"/>
      <c r="M222" s="278">
        <f>IF('01-Mapa de riesgo-UO'!S223="No existen", "No existe control para el riesgo",'01-Mapa de riesgo-UO'!W223)</f>
        <v>0</v>
      </c>
      <c r="N222" s="278">
        <f>'01-Mapa de riesgo-UO'!AB223</f>
        <v>0</v>
      </c>
      <c r="O222" s="278">
        <f>'01-Mapa de riesgo-UO'!AG223</f>
        <v>0</v>
      </c>
      <c r="P222" s="280">
        <f>'01-Mapa de riesgo-UO'!AL223</f>
        <v>0</v>
      </c>
      <c r="Q222" s="280">
        <f>'01-Mapa de riesgo-UO'!AP223</f>
        <v>0</v>
      </c>
      <c r="R222" s="431"/>
      <c r="S222" s="434"/>
      <c r="T222" s="434"/>
      <c r="U222" s="283" t="str">
        <f>'01-Mapa de riesgo-UO'!AW223</f>
        <v>ASUMIR</v>
      </c>
      <c r="V222" s="283">
        <f>'01-Mapa de riesgo-UO'!AX223</f>
        <v>0</v>
      </c>
      <c r="W222" s="180">
        <f>IF(U222="COMPARTIR",'01-Mapa de riesgo-UO'!BA223, IF(U222=0, 0,$I$6))</f>
        <v>0</v>
      </c>
      <c r="X222" s="281"/>
      <c r="Y222" s="281"/>
      <c r="Z222" s="281"/>
      <c r="AA222" s="281"/>
      <c r="AB222" s="430"/>
    </row>
    <row r="223" spans="1:28" ht="65.25" customHeight="1" x14ac:dyDescent="0.2">
      <c r="A223" s="324">
        <v>72</v>
      </c>
      <c r="B223" s="332" t="str">
        <f>'01-Mapa de riesgo-UO'!D224</f>
        <v>EXTENSIÓN_PROYECCIÓN_SOCIAL</v>
      </c>
      <c r="C223" s="402" t="str">
        <f>+'01-Mapa de riesgo-UO'!F224</f>
        <v>NO</v>
      </c>
      <c r="D223" s="332" t="str">
        <f>'01-Mapa de riesgo-UO'!J224</f>
        <v>Operacional</v>
      </c>
      <c r="E223" s="332" t="str">
        <f>'01-Mapa de riesgo-UO'!K224</f>
        <v>Pérdida de la validez de los resultados del laboratorio Equipamiento
(6.4.3)</v>
      </c>
      <c r="F223" s="332"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32" t="str">
        <f>'01-Mapa de riesgo-UO'!M224</f>
        <v>Pérdida de la trazabilidad en las mediciones</v>
      </c>
      <c r="I223" s="431" t="str">
        <f>'01-Mapa de riesgo-UO'!AT224</f>
        <v>LEVE</v>
      </c>
      <c r="J223" s="332" t="str">
        <f>'01-Mapa de riesgo-UO'!AU224</f>
        <v>No. veces en que las condiciones ambientales se salen de los límites / Días Laborales anuales</v>
      </c>
      <c r="K223" s="435">
        <v>0</v>
      </c>
      <c r="L223" s="399" t="s">
        <v>2801</v>
      </c>
      <c r="M223" s="278" t="str">
        <f>IF('01-Mapa de riesgo-UO'!S224="No existen", "No existe control para el riesgo",'01-Mapa de riesgo-UO'!W224)</f>
        <v xml:space="preserve">Registrar las condiciones ambientales del área de almacenamiento de los materiales de referencia. </v>
      </c>
      <c r="N223" s="278">
        <f>'01-Mapa de riesgo-UO'!AB224</f>
        <v>0</v>
      </c>
      <c r="O223" s="278" t="str">
        <f>'01-Mapa de riesgo-UO'!AG224</f>
        <v>Técnico I - Auxiliar Laboratorio (Transitorio Ocasional de Proyecto)</v>
      </c>
      <c r="P223" s="280" t="str">
        <f>'01-Mapa de riesgo-UO'!AL224</f>
        <v>Diaria</v>
      </c>
      <c r="Q223" s="280" t="str">
        <f>'01-Mapa de riesgo-UO'!AP224</f>
        <v>Preventivo</v>
      </c>
      <c r="R223" s="431" t="str">
        <f>'01-Mapa de riesgo-UO'!AR224</f>
        <v>ACEPTABLE</v>
      </c>
      <c r="S223" s="434" t="s">
        <v>2811</v>
      </c>
      <c r="T223" s="434"/>
      <c r="U223" s="283" t="str">
        <f>'01-Mapa de riesgo-UO'!AW224</f>
        <v>ASUMIR</v>
      </c>
      <c r="V223" s="283">
        <f>'01-Mapa de riesgo-UO'!AX224</f>
        <v>0</v>
      </c>
      <c r="W223" s="180">
        <f>IF(U223="COMPARTIR",'01-Mapa de riesgo-UO'!BA224, IF(U223=0, 0,$I$6))</f>
        <v>0</v>
      </c>
      <c r="X223" s="281"/>
      <c r="Y223" s="281"/>
      <c r="Z223" s="281"/>
      <c r="AA223" s="281"/>
      <c r="AB223" s="430" t="s">
        <v>2144</v>
      </c>
    </row>
    <row r="224" spans="1:28" ht="65.25" hidden="1" customHeight="1" x14ac:dyDescent="0.2">
      <c r="A224" s="324"/>
      <c r="B224" s="332"/>
      <c r="C224" s="402"/>
      <c r="D224" s="332"/>
      <c r="E224" s="332"/>
      <c r="F224" s="332"/>
      <c r="G224" s="52">
        <f>'01-Mapa de riesgo-UO'!I225</f>
        <v>0</v>
      </c>
      <c r="H224" s="332"/>
      <c r="I224" s="431"/>
      <c r="J224" s="332"/>
      <c r="K224" s="401"/>
      <c r="L224" s="399"/>
      <c r="M224" s="278">
        <f>IF('01-Mapa de riesgo-UO'!S225="No existen", "No existe control para el riesgo",'01-Mapa de riesgo-UO'!W225)</f>
        <v>0</v>
      </c>
      <c r="N224" s="278">
        <f>'01-Mapa de riesgo-UO'!AB225</f>
        <v>0</v>
      </c>
      <c r="O224" s="278">
        <f>'01-Mapa de riesgo-UO'!AG225</f>
        <v>0</v>
      </c>
      <c r="P224" s="280">
        <f>'01-Mapa de riesgo-UO'!AL225</f>
        <v>0</v>
      </c>
      <c r="Q224" s="280">
        <f>'01-Mapa de riesgo-UO'!AP225</f>
        <v>0</v>
      </c>
      <c r="R224" s="431"/>
      <c r="S224" s="434"/>
      <c r="T224" s="434"/>
      <c r="U224" s="283" t="str">
        <f>'01-Mapa de riesgo-UO'!AW225</f>
        <v>ASUMIR</v>
      </c>
      <c r="V224" s="283">
        <f>'01-Mapa de riesgo-UO'!AX225</f>
        <v>0</v>
      </c>
      <c r="W224" s="180">
        <f>IF(U224="COMPARTIR",'01-Mapa de riesgo-UO'!BA225, IF(U224=0, 0,$I$6))</f>
        <v>0</v>
      </c>
      <c r="X224" s="281"/>
      <c r="Y224" s="281"/>
      <c r="Z224" s="281"/>
      <c r="AA224" s="281"/>
      <c r="AB224" s="430"/>
    </row>
    <row r="225" spans="1:28" ht="65.25" hidden="1" customHeight="1" x14ac:dyDescent="0.2">
      <c r="A225" s="324"/>
      <c r="B225" s="332"/>
      <c r="C225" s="402"/>
      <c r="D225" s="332"/>
      <c r="E225" s="332"/>
      <c r="F225" s="332"/>
      <c r="G225" s="52">
        <f>'01-Mapa de riesgo-UO'!I226</f>
        <v>0</v>
      </c>
      <c r="H225" s="332"/>
      <c r="I225" s="431"/>
      <c r="J225" s="332"/>
      <c r="K225" s="401"/>
      <c r="L225" s="399"/>
      <c r="M225" s="278">
        <f>IF('01-Mapa de riesgo-UO'!S226="No existen", "No existe control para el riesgo",'01-Mapa de riesgo-UO'!W226)</f>
        <v>0</v>
      </c>
      <c r="N225" s="278">
        <f>'01-Mapa de riesgo-UO'!AB226</f>
        <v>0</v>
      </c>
      <c r="O225" s="278">
        <f>'01-Mapa de riesgo-UO'!AG226</f>
        <v>0</v>
      </c>
      <c r="P225" s="280">
        <f>'01-Mapa de riesgo-UO'!AL226</f>
        <v>0</v>
      </c>
      <c r="Q225" s="280">
        <f>'01-Mapa de riesgo-UO'!AP226</f>
        <v>0</v>
      </c>
      <c r="R225" s="431"/>
      <c r="S225" s="434"/>
      <c r="T225" s="434"/>
      <c r="U225" s="283" t="str">
        <f>'01-Mapa de riesgo-UO'!AW226</f>
        <v>ASUMIR</v>
      </c>
      <c r="V225" s="283">
        <f>'01-Mapa de riesgo-UO'!AX226</f>
        <v>0</v>
      </c>
      <c r="W225" s="180">
        <f>IF(U225="COMPARTIR",'01-Mapa de riesgo-UO'!BA226, IF(U225=0, 0,$I$6))</f>
        <v>0</v>
      </c>
      <c r="X225" s="281"/>
      <c r="Y225" s="281"/>
      <c r="Z225" s="281"/>
      <c r="AA225" s="281"/>
      <c r="AB225" s="430"/>
    </row>
    <row r="226" spans="1:28" ht="65.25" customHeight="1" x14ac:dyDescent="0.2">
      <c r="A226" s="324">
        <v>73</v>
      </c>
      <c r="B226" s="332" t="str">
        <f>'01-Mapa de riesgo-UO'!D227</f>
        <v>EXTENSIÓN_PROYECCIÓN_SOCIAL</v>
      </c>
      <c r="C226" s="402" t="str">
        <f>+'01-Mapa de riesgo-UO'!F227</f>
        <v>NO</v>
      </c>
      <c r="D226" s="332" t="str">
        <f>'01-Mapa de riesgo-UO'!J227</f>
        <v>Cumplimiento</v>
      </c>
      <c r="E226" s="332" t="str">
        <f>'01-Mapa de riesgo-UO'!K227</f>
        <v>Emisión de una Declaración de Conformidad errada
(7.8.6)</v>
      </c>
      <c r="F226" s="332"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32" t="str">
        <f>'01-Mapa de riesgo-UO'!M227</f>
        <v>Desviaciones en los procesos operativos del cliente</v>
      </c>
      <c r="I226" s="431" t="str">
        <f>'01-Mapa de riesgo-UO'!AT227</f>
        <v>LEVE</v>
      </c>
      <c r="J226" s="332" t="str">
        <f>'01-Mapa de riesgo-UO'!AU227</f>
        <v>No de Informes de Ensayo con declaración de conformidad equivocada / No de Informes de ensayo con declaración de conformidad emitida</v>
      </c>
      <c r="K226" s="435">
        <v>0</v>
      </c>
      <c r="L226" s="399" t="s">
        <v>2802</v>
      </c>
      <c r="M226" s="278" t="str">
        <f>IF('01-Mapa de riesgo-UO'!S227="No existen", "No existe control para el riesgo",'01-Mapa de riesgo-UO'!W227)</f>
        <v>Utlización de la regla de decisión basada en la aceptación simple JCGM-106-2012</v>
      </c>
      <c r="N226" s="278">
        <f>'01-Mapa de riesgo-UO'!AB227</f>
        <v>0</v>
      </c>
      <c r="O226" s="278" t="str">
        <f>'01-Mapa de riesgo-UO'!AG227</f>
        <v>Director (Transitorio)</v>
      </c>
      <c r="P226" s="280" t="str">
        <f>'01-Mapa de riesgo-UO'!AL227</f>
        <v>Diaria</v>
      </c>
      <c r="Q226" s="280" t="str">
        <f>'01-Mapa de riesgo-UO'!AP227</f>
        <v>Preventivo</v>
      </c>
      <c r="R226" s="431" t="str">
        <f>'01-Mapa de riesgo-UO'!AR227</f>
        <v>ACEPTABLE</v>
      </c>
      <c r="S226" s="434" t="s">
        <v>2812</v>
      </c>
      <c r="T226" s="434"/>
      <c r="U226" s="283" t="str">
        <f>'01-Mapa de riesgo-UO'!AW227</f>
        <v>ASUMIR</v>
      </c>
      <c r="V226" s="283">
        <f>'01-Mapa de riesgo-UO'!AX227</f>
        <v>0</v>
      </c>
      <c r="W226" s="180">
        <f>IF(U226="COMPARTIR",'01-Mapa de riesgo-UO'!BA227, IF(U226=0, 0,$I$6))</f>
        <v>0</v>
      </c>
      <c r="X226" s="281"/>
      <c r="Y226" s="281"/>
      <c r="Z226" s="281"/>
      <c r="AA226" s="281"/>
      <c r="AB226" s="430" t="s">
        <v>2144</v>
      </c>
    </row>
    <row r="227" spans="1:28" ht="65.25" hidden="1" customHeight="1" x14ac:dyDescent="0.2">
      <c r="A227" s="324"/>
      <c r="B227" s="332"/>
      <c r="C227" s="402"/>
      <c r="D227" s="332"/>
      <c r="E227" s="332"/>
      <c r="F227" s="332"/>
      <c r="G227" s="52" t="str">
        <f>'01-Mapa de riesgo-UO'!I228</f>
        <v>Inadecuada estimación de la incertidumbre  basada en los principios técnicos de uso del equipamiento y mediciones del laboratorio</v>
      </c>
      <c r="H227" s="332"/>
      <c r="I227" s="431"/>
      <c r="J227" s="332"/>
      <c r="K227" s="401"/>
      <c r="L227" s="399"/>
      <c r="M227" s="278" t="str">
        <f>IF('01-Mapa de riesgo-UO'!S228="No existen", "No existe control para el riesgo",'01-Mapa de riesgo-UO'!W228)</f>
        <v>- Instructivo de evaluación de la incertidumbre
- Hoja de cálculo de incertidumbre</v>
      </c>
      <c r="N227" s="278">
        <f>'01-Mapa de riesgo-UO'!AB228</f>
        <v>0</v>
      </c>
      <c r="O227" s="278" t="str">
        <f>'01-Mapa de riesgo-UO'!AG228</f>
        <v xml:space="preserve">Técnico I - Profesional I Laboratorio  (Transitorio Ocasional de Proyecto) </v>
      </c>
      <c r="P227" s="280" t="str">
        <f>'01-Mapa de riesgo-UO'!AL228</f>
        <v>Diaria</v>
      </c>
      <c r="Q227" s="280" t="str">
        <f>'01-Mapa de riesgo-UO'!AP228</f>
        <v>Preventivo</v>
      </c>
      <c r="R227" s="431"/>
      <c r="S227" s="434" t="s">
        <v>2813</v>
      </c>
      <c r="T227" s="434"/>
      <c r="U227" s="283" t="str">
        <f>'01-Mapa de riesgo-UO'!AW228</f>
        <v>ASUMIR</v>
      </c>
      <c r="V227" s="283">
        <f>'01-Mapa de riesgo-UO'!AX228</f>
        <v>0</v>
      </c>
      <c r="W227" s="180">
        <f>IF(U227="COMPARTIR",'01-Mapa de riesgo-UO'!BA228, IF(U227=0, 0,$I$6))</f>
        <v>0</v>
      </c>
      <c r="X227" s="281"/>
      <c r="Y227" s="281"/>
      <c r="Z227" s="281"/>
      <c r="AA227" s="281"/>
      <c r="AB227" s="430"/>
    </row>
    <row r="228" spans="1:28" ht="65.25" hidden="1" customHeight="1" x14ac:dyDescent="0.2">
      <c r="A228" s="324"/>
      <c r="B228" s="332"/>
      <c r="C228" s="402"/>
      <c r="D228" s="332"/>
      <c r="E228" s="332"/>
      <c r="F228" s="332"/>
      <c r="G228" s="52">
        <f>'01-Mapa de riesgo-UO'!I229</f>
        <v>0</v>
      </c>
      <c r="H228" s="332"/>
      <c r="I228" s="431"/>
      <c r="J228" s="332"/>
      <c r="K228" s="401"/>
      <c r="L228" s="399"/>
      <c r="M228" s="278">
        <f>IF('01-Mapa de riesgo-UO'!S229="No existen", "No existe control para el riesgo",'01-Mapa de riesgo-UO'!W229)</f>
        <v>0</v>
      </c>
      <c r="N228" s="278">
        <f>'01-Mapa de riesgo-UO'!AB229</f>
        <v>0</v>
      </c>
      <c r="O228" s="278">
        <f>'01-Mapa de riesgo-UO'!AG229</f>
        <v>0</v>
      </c>
      <c r="P228" s="280">
        <f>'01-Mapa de riesgo-UO'!AL229</f>
        <v>0</v>
      </c>
      <c r="Q228" s="280">
        <f>'01-Mapa de riesgo-UO'!AP229</f>
        <v>0</v>
      </c>
      <c r="R228" s="431"/>
      <c r="S228" s="434"/>
      <c r="T228" s="434"/>
      <c r="U228" s="283" t="str">
        <f>'01-Mapa de riesgo-UO'!AW229</f>
        <v>ASUMIR</v>
      </c>
      <c r="V228" s="283">
        <f>'01-Mapa de riesgo-UO'!AX229</f>
        <v>0</v>
      </c>
      <c r="W228" s="180">
        <f>IF(U228="COMPARTIR",'01-Mapa de riesgo-UO'!BA229, IF(U228=0, 0,$I$6))</f>
        <v>0</v>
      </c>
      <c r="X228" s="281"/>
      <c r="Y228" s="281"/>
      <c r="Z228" s="281"/>
      <c r="AA228" s="281"/>
      <c r="AB228" s="430"/>
    </row>
    <row r="229" spans="1:28" ht="65.25" customHeight="1" x14ac:dyDescent="0.2">
      <c r="A229" s="324">
        <v>74</v>
      </c>
      <c r="B229" s="332" t="str">
        <f>'01-Mapa de riesgo-UO'!D230</f>
        <v>EXTENSIÓN_PROYECCIÓN_SOCIAL</v>
      </c>
      <c r="C229" s="402" t="str">
        <f>+'01-Mapa de riesgo-UO'!F230</f>
        <v>NO</v>
      </c>
      <c r="D229" s="332" t="str">
        <f>'01-Mapa de riesgo-UO'!J230</f>
        <v>Cumplimiento</v>
      </c>
      <c r="E229" s="332" t="str">
        <f>'01-Mapa de riesgo-UO'!K230</f>
        <v>Pérdida de la validez de los resultados (Selección, verificación y validación de métodos)
(7.2)</v>
      </c>
      <c r="F229" s="332" t="str">
        <f>'01-Mapa de riesgo-UO'!L230</f>
        <v>No cumplir con las especificaciones y requistos del método de ensayo</v>
      </c>
      <c r="G229" s="52" t="str">
        <f>'01-Mapa de riesgo-UO'!I230</f>
        <v>No cumplir con las características de desempeño de los métodos verificados por el laboratorio para su uso previsto</v>
      </c>
      <c r="H229" s="332" t="str">
        <f>'01-Mapa de riesgo-UO'!M230</f>
        <v>Pérdida de la capacidad analítica del laboratorio</v>
      </c>
      <c r="I229" s="431" t="str">
        <f>'01-Mapa de riesgo-UO'!AT230</f>
        <v>LEVE</v>
      </c>
      <c r="J229" s="332" t="str">
        <f>'01-Mapa de riesgo-UO'!AU230</f>
        <v>No. de verificaciones de métodos de ensayo con desempeño no válido / No. total de verificaciones de métodos de ensayo</v>
      </c>
      <c r="K229" s="435">
        <v>0</v>
      </c>
      <c r="L229" s="399" t="s">
        <v>2803</v>
      </c>
      <c r="M229" s="278" t="str">
        <f>IF('01-Mapa de riesgo-UO'!S230="No existen", "No existe control para el riesgo",'01-Mapa de riesgo-UO'!W230)</f>
        <v>Generación del plan de verificación de los métodos de ensayo con base en el documento normativo</v>
      </c>
      <c r="N229" s="278">
        <f>'01-Mapa de riesgo-UO'!AB230</f>
        <v>0</v>
      </c>
      <c r="O229" s="278" t="str">
        <f>'01-Mapa de riesgo-UO'!AG230</f>
        <v xml:space="preserve">Técnico I - Profesional I Laboratorio  (Transitorio Ocasional de Proyecto) </v>
      </c>
      <c r="P229" s="280" t="str">
        <f>'01-Mapa de riesgo-UO'!AL230</f>
        <v>Anual</v>
      </c>
      <c r="Q229" s="280" t="str">
        <f>'01-Mapa de riesgo-UO'!AP230</f>
        <v>Preventivo</v>
      </c>
      <c r="R229" s="431" t="str">
        <f>'01-Mapa de riesgo-UO'!AR230</f>
        <v>ACEPTABLE</v>
      </c>
      <c r="S229" s="434" t="s">
        <v>2814</v>
      </c>
      <c r="T229" s="434"/>
      <c r="U229" s="283" t="str">
        <f>'01-Mapa de riesgo-UO'!AW230</f>
        <v>ASUMIR</v>
      </c>
      <c r="V229" s="283">
        <f>'01-Mapa de riesgo-UO'!AX230</f>
        <v>0</v>
      </c>
      <c r="W229" s="180">
        <f>IF(U229="COMPARTIR",'01-Mapa de riesgo-UO'!BA230, IF(U229=0, 0,$I$6))</f>
        <v>0</v>
      </c>
      <c r="X229" s="281"/>
      <c r="Y229" s="281"/>
      <c r="Z229" s="281"/>
      <c r="AA229" s="281"/>
      <c r="AB229" s="430" t="s">
        <v>2144</v>
      </c>
    </row>
    <row r="230" spans="1:28" ht="65.25" hidden="1" customHeight="1" x14ac:dyDescent="0.2">
      <c r="A230" s="324"/>
      <c r="B230" s="332"/>
      <c r="C230" s="402"/>
      <c r="D230" s="332"/>
      <c r="E230" s="332"/>
      <c r="F230" s="332"/>
      <c r="G230" s="52">
        <f>'01-Mapa de riesgo-UO'!I231</f>
        <v>0</v>
      </c>
      <c r="H230" s="332"/>
      <c r="I230" s="431"/>
      <c r="J230" s="332"/>
      <c r="K230" s="401"/>
      <c r="L230" s="399"/>
      <c r="M230" s="278" t="str">
        <f>IF('01-Mapa de riesgo-UO'!S231="No existen", "No existe control para el riesgo",'01-Mapa de riesgo-UO'!W231)</f>
        <v>Ejecución del plan de verificación de los métodos de ensayo con base en el documento normativo</v>
      </c>
      <c r="N230" s="278">
        <f>'01-Mapa de riesgo-UO'!AB231</f>
        <v>0</v>
      </c>
      <c r="O230" s="278" t="str">
        <f>'01-Mapa de riesgo-UO'!AG231</f>
        <v xml:space="preserve">Técnico I - Profesional I Laboratorio  (Transitorio Ocasional de Proyecto) </v>
      </c>
      <c r="P230" s="280" t="str">
        <f>'01-Mapa de riesgo-UO'!AL231</f>
        <v>Anual</v>
      </c>
      <c r="Q230" s="280" t="str">
        <f>'01-Mapa de riesgo-UO'!AP231</f>
        <v>Preventivo</v>
      </c>
      <c r="R230" s="431"/>
      <c r="S230" s="434" t="s">
        <v>2814</v>
      </c>
      <c r="T230" s="434"/>
      <c r="U230" s="283" t="str">
        <f>'01-Mapa de riesgo-UO'!AW231</f>
        <v>ASUMIR</v>
      </c>
      <c r="V230" s="283">
        <f>'01-Mapa de riesgo-UO'!AX231</f>
        <v>0</v>
      </c>
      <c r="W230" s="180">
        <f>IF(U230="COMPARTIR",'01-Mapa de riesgo-UO'!BA231, IF(U230=0, 0,$I$6))</f>
        <v>0</v>
      </c>
      <c r="X230" s="281"/>
      <c r="Y230" s="281"/>
      <c r="Z230" s="281"/>
      <c r="AA230" s="281"/>
      <c r="AB230" s="430"/>
    </row>
    <row r="231" spans="1:28" ht="65.25" hidden="1" customHeight="1" x14ac:dyDescent="0.2">
      <c r="A231" s="324"/>
      <c r="B231" s="332"/>
      <c r="C231" s="402"/>
      <c r="D231" s="332"/>
      <c r="E231" s="332"/>
      <c r="F231" s="332"/>
      <c r="G231" s="52">
        <f>'01-Mapa de riesgo-UO'!I232</f>
        <v>0</v>
      </c>
      <c r="H231" s="332"/>
      <c r="I231" s="431"/>
      <c r="J231" s="332"/>
      <c r="K231" s="401"/>
      <c r="L231" s="399"/>
      <c r="M231" s="278" t="str">
        <f>IF('01-Mapa de riesgo-UO'!S232="No existen", "No existe control para el riesgo",'01-Mapa de riesgo-UO'!W232)</f>
        <v>Generación y aprobación del informe de verificación evidenciando el cumplimietno de las características de desempeño establecidas en el documento normativo</v>
      </c>
      <c r="N231" s="278">
        <f>'01-Mapa de riesgo-UO'!AB232</f>
        <v>0</v>
      </c>
      <c r="O231" s="278" t="str">
        <f>'01-Mapa de riesgo-UO'!AG232</f>
        <v xml:space="preserve">Técnico I - Profesional I Laboratorio  (Transitorio Ocasional de Proyecto) </v>
      </c>
      <c r="P231" s="280" t="str">
        <f>'01-Mapa de riesgo-UO'!AL232</f>
        <v>Anual</v>
      </c>
      <c r="Q231" s="280" t="str">
        <f>'01-Mapa de riesgo-UO'!AP232</f>
        <v>Preventivo</v>
      </c>
      <c r="R231" s="431"/>
      <c r="S231" s="434" t="s">
        <v>2808</v>
      </c>
      <c r="T231" s="434"/>
      <c r="U231" s="283" t="str">
        <f>'01-Mapa de riesgo-UO'!AW232</f>
        <v>ASUMIR</v>
      </c>
      <c r="V231" s="283">
        <f>'01-Mapa de riesgo-UO'!AX232</f>
        <v>0</v>
      </c>
      <c r="W231" s="180">
        <f>IF(U231="COMPARTIR",'01-Mapa de riesgo-UO'!BA232, IF(U231=0, 0,$I$6))</f>
        <v>0</v>
      </c>
      <c r="X231" s="281"/>
      <c r="Y231" s="281"/>
      <c r="Z231" s="281"/>
      <c r="AA231" s="281"/>
      <c r="AB231" s="430"/>
    </row>
    <row r="232" spans="1:28" ht="65.25" customHeight="1" x14ac:dyDescent="0.2">
      <c r="A232" s="324">
        <v>75</v>
      </c>
      <c r="B232" s="332" t="str">
        <f>'01-Mapa de riesgo-UO'!D233</f>
        <v>EXTENSIÓN_PROYECCIÓN_SOCIAL</v>
      </c>
      <c r="C232" s="402" t="str">
        <f>+'01-Mapa de riesgo-UO'!F233</f>
        <v>NO</v>
      </c>
      <c r="D232" s="332" t="str">
        <f>'01-Mapa de riesgo-UO'!J233</f>
        <v>Cumplimiento</v>
      </c>
      <c r="E232" s="332" t="str">
        <f>'01-Mapa de riesgo-UO'!K233</f>
        <v>Pérdida de la validez de los resultados (Aseguramiento de la validez de los resultados)
(7.7)</v>
      </c>
      <c r="F232" s="332"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32" t="str">
        <f>'01-Mapa de riesgo-UO'!M233</f>
        <v>Pérdida del control analítico del laboratorio</v>
      </c>
      <c r="I232" s="431" t="str">
        <f>'01-Mapa de riesgo-UO'!AT233</f>
        <v>LEVE</v>
      </c>
      <c r="J232" s="332" t="str">
        <f>'01-Mapa de riesgo-UO'!AU233</f>
        <v>No. caracteristicas de desempeño insatisfactorias / No. de carácterísticas de desempeño evaluadas</v>
      </c>
      <c r="K232" s="435">
        <v>0</v>
      </c>
      <c r="L232" s="399" t="s">
        <v>2804</v>
      </c>
      <c r="M232" s="278" t="str">
        <f>IF('01-Mapa de riesgo-UO'!S233="No existen", "No existe control para el riesgo",'01-Mapa de riesgo-UO'!W233)</f>
        <v>- Partipación en ensayos de aptitud
- Uso de material de referencia certificado
- Comprobaciones funcionales del equipamiento
- Implementación de gráficos de control</v>
      </c>
      <c r="N232" s="278">
        <f>'01-Mapa de riesgo-UO'!AB233</f>
        <v>0</v>
      </c>
      <c r="O232" s="278" t="str">
        <f>'01-Mapa de riesgo-UO'!AG233</f>
        <v xml:space="preserve">Técnico I - Profesional I Laboratorio  (Transitorio Ocasional de Proyecto) </v>
      </c>
      <c r="P232" s="280" t="str">
        <f>'01-Mapa de riesgo-UO'!AL233</f>
        <v>Diaria</v>
      </c>
      <c r="Q232" s="280" t="str">
        <f>'01-Mapa de riesgo-UO'!AP233</f>
        <v>Preventivo</v>
      </c>
      <c r="R232" s="431" t="str">
        <f>'01-Mapa de riesgo-UO'!AR233</f>
        <v>ACEPTABLE</v>
      </c>
      <c r="S232" s="434" t="s">
        <v>2815</v>
      </c>
      <c r="T232" s="434"/>
      <c r="U232" s="283" t="str">
        <f>'01-Mapa de riesgo-UO'!AW233</f>
        <v>ASUMIR</v>
      </c>
      <c r="V232" s="283">
        <f>'01-Mapa de riesgo-UO'!AX233</f>
        <v>0</v>
      </c>
      <c r="W232" s="180">
        <f>IF(U232="COMPARTIR",'01-Mapa de riesgo-UO'!BA233, IF(U232=0, 0,$I$6))</f>
        <v>0</v>
      </c>
      <c r="X232" s="281"/>
      <c r="Y232" s="281"/>
      <c r="Z232" s="281"/>
      <c r="AA232" s="281"/>
      <c r="AB232" s="430" t="s">
        <v>2144</v>
      </c>
    </row>
    <row r="233" spans="1:28" ht="65.25" hidden="1" customHeight="1" x14ac:dyDescent="0.2">
      <c r="A233" s="324"/>
      <c r="B233" s="332"/>
      <c r="C233" s="402"/>
      <c r="D233" s="332"/>
      <c r="E233" s="332"/>
      <c r="F233" s="332"/>
      <c r="G233" s="52">
        <f>'01-Mapa de riesgo-UO'!I234</f>
        <v>0</v>
      </c>
      <c r="H233" s="332"/>
      <c r="I233" s="431"/>
      <c r="J233" s="332"/>
      <c r="K233" s="401"/>
      <c r="L233" s="399"/>
      <c r="M233" s="278">
        <f>IF('01-Mapa de riesgo-UO'!S234="No existen", "No existe control para el riesgo",'01-Mapa de riesgo-UO'!W234)</f>
        <v>0</v>
      </c>
      <c r="N233" s="278">
        <f>'01-Mapa de riesgo-UO'!AB234</f>
        <v>0</v>
      </c>
      <c r="O233" s="278">
        <f>'01-Mapa de riesgo-UO'!AG234</f>
        <v>0</v>
      </c>
      <c r="P233" s="280">
        <f>'01-Mapa de riesgo-UO'!AL234</f>
        <v>0</v>
      </c>
      <c r="Q233" s="280">
        <f>'01-Mapa de riesgo-UO'!AP234</f>
        <v>0</v>
      </c>
      <c r="R233" s="431"/>
      <c r="S233" s="434"/>
      <c r="T233" s="434"/>
      <c r="U233" s="283" t="str">
        <f>'01-Mapa de riesgo-UO'!AW234</f>
        <v>ASUMIR</v>
      </c>
      <c r="V233" s="283">
        <f>'01-Mapa de riesgo-UO'!AX234</f>
        <v>0</v>
      </c>
      <c r="W233" s="180">
        <f>IF(U233="COMPARTIR",'01-Mapa de riesgo-UO'!BA234, IF(U233=0, 0,$I$6))</f>
        <v>0</v>
      </c>
      <c r="X233" s="281"/>
      <c r="Y233" s="281"/>
      <c r="Z233" s="281"/>
      <c r="AA233" s="281"/>
      <c r="AB233" s="430"/>
    </row>
    <row r="234" spans="1:28" ht="65.25" hidden="1" customHeight="1" x14ac:dyDescent="0.2">
      <c r="A234" s="324"/>
      <c r="B234" s="332"/>
      <c r="C234" s="402"/>
      <c r="D234" s="332"/>
      <c r="E234" s="332"/>
      <c r="F234" s="332"/>
      <c r="G234" s="52">
        <f>'01-Mapa de riesgo-UO'!I235</f>
        <v>0</v>
      </c>
      <c r="H234" s="332"/>
      <c r="I234" s="431"/>
      <c r="J234" s="332"/>
      <c r="K234" s="401"/>
      <c r="L234" s="399"/>
      <c r="M234" s="278">
        <f>IF('01-Mapa de riesgo-UO'!S235="No existen", "No existe control para el riesgo",'01-Mapa de riesgo-UO'!W235)</f>
        <v>0</v>
      </c>
      <c r="N234" s="278">
        <f>'01-Mapa de riesgo-UO'!AB235</f>
        <v>0</v>
      </c>
      <c r="O234" s="278">
        <f>'01-Mapa de riesgo-UO'!AG235</f>
        <v>0</v>
      </c>
      <c r="P234" s="280">
        <f>'01-Mapa de riesgo-UO'!AL235</f>
        <v>0</v>
      </c>
      <c r="Q234" s="280">
        <f>'01-Mapa de riesgo-UO'!AP235</f>
        <v>0</v>
      </c>
      <c r="R234" s="431"/>
      <c r="S234" s="434"/>
      <c r="T234" s="434"/>
      <c r="U234" s="283" t="str">
        <f>'01-Mapa de riesgo-UO'!AW235</f>
        <v>ASUMIR</v>
      </c>
      <c r="V234" s="283">
        <f>'01-Mapa de riesgo-UO'!AX235</f>
        <v>0</v>
      </c>
      <c r="W234" s="180">
        <f>IF(U234="COMPARTIR",'01-Mapa de riesgo-UO'!BA235, IF(U234=0, 0,$I$6))</f>
        <v>0</v>
      </c>
      <c r="X234" s="281"/>
      <c r="Y234" s="281"/>
      <c r="Z234" s="281"/>
      <c r="AA234" s="281"/>
      <c r="AB234" s="430"/>
    </row>
    <row r="235" spans="1:28" ht="65.25" customHeight="1" x14ac:dyDescent="0.2">
      <c r="A235" s="324">
        <v>76</v>
      </c>
      <c r="B235" s="332" t="str">
        <f>'01-Mapa de riesgo-UO'!D236</f>
        <v>EXTENSIÓN_PROYECCIÓN_SOCIAL</v>
      </c>
      <c r="C235" s="402" t="str">
        <f>+'01-Mapa de riesgo-UO'!F236</f>
        <v>NO</v>
      </c>
      <c r="D235" s="332" t="str">
        <f>'01-Mapa de riesgo-UO'!J236</f>
        <v>Cumplimiento</v>
      </c>
      <c r="E235" s="332" t="str">
        <f>'01-Mapa de riesgo-UO'!K236</f>
        <v>Incumplimiento a los requisitos relativos a la estructura
(5.4)</v>
      </c>
      <c r="F235" s="332"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32" t="str">
        <f>'01-Mapa de riesgo-UO'!M236</f>
        <v>Pérdida de  la credibilidad en el laboratorio
Pérdida de la condición de acreditación</v>
      </c>
      <c r="I235" s="431" t="str">
        <f>'01-Mapa de riesgo-UO'!AT236</f>
        <v>LEVE</v>
      </c>
      <c r="J235" s="332" t="str">
        <f>'01-Mapa de riesgo-UO'!AU236</f>
        <v>No. de informes de ensayos con mal uso de la condición de acreditación / No. informes de ensayos expedidos por el laboratorio</v>
      </c>
      <c r="K235" s="435">
        <v>0</v>
      </c>
      <c r="L235" s="399" t="s">
        <v>2805</v>
      </c>
      <c r="M235" s="278"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78">
        <f>'01-Mapa de riesgo-UO'!AB236</f>
        <v>0</v>
      </c>
      <c r="O235" s="278" t="str">
        <f>'01-Mapa de riesgo-UO'!AG236</f>
        <v xml:space="preserve">Director - Profesional I Laboratorio  (Transitorio Ocasional de Proyecto) </v>
      </c>
      <c r="P235" s="280" t="str">
        <f>'01-Mapa de riesgo-UO'!AL236</f>
        <v>Diaria</v>
      </c>
      <c r="Q235" s="280" t="str">
        <f>'01-Mapa de riesgo-UO'!AP236</f>
        <v>Preventivo</v>
      </c>
      <c r="R235" s="431" t="str">
        <f>'01-Mapa de riesgo-UO'!AR236</f>
        <v>ACEPTABLE</v>
      </c>
      <c r="S235" s="434" t="s">
        <v>2816</v>
      </c>
      <c r="T235" s="434"/>
      <c r="U235" s="283" t="str">
        <f>'01-Mapa de riesgo-UO'!AW236</f>
        <v>ASUMIR</v>
      </c>
      <c r="V235" s="283">
        <f>'01-Mapa de riesgo-UO'!AX236</f>
        <v>0</v>
      </c>
      <c r="W235" s="180">
        <f>IF(U235="COMPARTIR",'01-Mapa de riesgo-UO'!BA236, IF(U235=0, 0,$I$6))</f>
        <v>0</v>
      </c>
      <c r="X235" s="281"/>
      <c r="Y235" s="281"/>
      <c r="Z235" s="281"/>
      <c r="AA235" s="281"/>
      <c r="AB235" s="430" t="s">
        <v>2144</v>
      </c>
    </row>
    <row r="236" spans="1:28" ht="65.25" hidden="1" customHeight="1" x14ac:dyDescent="0.2">
      <c r="A236" s="324"/>
      <c r="B236" s="332"/>
      <c r="C236" s="402"/>
      <c r="D236" s="332"/>
      <c r="E236" s="332"/>
      <c r="F236" s="332"/>
      <c r="G236" s="52">
        <f>'01-Mapa de riesgo-UO'!I237</f>
        <v>0</v>
      </c>
      <c r="H236" s="332"/>
      <c r="I236" s="431"/>
      <c r="J236" s="332"/>
      <c r="K236" s="401"/>
      <c r="L236" s="399"/>
      <c r="M236" s="278" t="str">
        <f>IF('01-Mapa de riesgo-UO'!S237="No existen", "No existe control para el riesgo",'01-Mapa de riesgo-UO'!W237)</f>
        <v>- Uso de formatos diferentes para la emisión de resultados para distinguir la condición de acreditación de los parametros de ensayo realizados por el Laboratorio</v>
      </c>
      <c r="N236" s="278">
        <f>'01-Mapa de riesgo-UO'!AB237</f>
        <v>0</v>
      </c>
      <c r="O236" s="278" t="str">
        <f>'01-Mapa de riesgo-UO'!AG237</f>
        <v xml:space="preserve">Auxiliar - Profesional I Laboratorio  (Transitorio Ocasional de Proyecto) </v>
      </c>
      <c r="P236" s="280" t="str">
        <f>'01-Mapa de riesgo-UO'!AL237</f>
        <v>Diaria</v>
      </c>
      <c r="Q236" s="280" t="str">
        <f>'01-Mapa de riesgo-UO'!AP237</f>
        <v>Preventivo</v>
      </c>
      <c r="R236" s="431"/>
      <c r="S236" s="434" t="s">
        <v>2817</v>
      </c>
      <c r="T236" s="434"/>
      <c r="U236" s="283" t="str">
        <f>'01-Mapa de riesgo-UO'!AW237</f>
        <v>ASUMIR</v>
      </c>
      <c r="V236" s="283">
        <f>'01-Mapa de riesgo-UO'!AX237</f>
        <v>0</v>
      </c>
      <c r="W236" s="180">
        <f>IF(U236="COMPARTIR",'01-Mapa de riesgo-UO'!BA237, IF(U236=0, 0,$I$6))</f>
        <v>0</v>
      </c>
      <c r="X236" s="281"/>
      <c r="Y236" s="281"/>
      <c r="Z236" s="281"/>
      <c r="AA236" s="281"/>
      <c r="AB236" s="430"/>
    </row>
    <row r="237" spans="1:28" ht="65.25" hidden="1" customHeight="1" x14ac:dyDescent="0.2">
      <c r="A237" s="324"/>
      <c r="B237" s="332"/>
      <c r="C237" s="402"/>
      <c r="D237" s="332"/>
      <c r="E237" s="332"/>
      <c r="F237" s="332"/>
      <c r="G237" s="52">
        <f>'01-Mapa de riesgo-UO'!I238</f>
        <v>0</v>
      </c>
      <c r="H237" s="332"/>
      <c r="I237" s="431"/>
      <c r="J237" s="332"/>
      <c r="K237" s="401"/>
      <c r="L237" s="399"/>
      <c r="M237" s="278" t="str">
        <f>IF('01-Mapa de riesgo-UO'!S238="No existen", "No existe control para el riesgo",'01-Mapa de riesgo-UO'!W238)</f>
        <v>- Uso de indicador (*), para la distinción de los parametros de ensayo que no estan cubiertos por el esquema de acreditación del Laboratorio</v>
      </c>
      <c r="N237" s="278">
        <f>'01-Mapa de riesgo-UO'!AB238</f>
        <v>0</v>
      </c>
      <c r="O237" s="278" t="str">
        <f>'01-Mapa de riesgo-UO'!AG238</f>
        <v xml:space="preserve">Auxiliar - Profesional I Laboratorio  (Transitorio Ocasional de Proyecto) </v>
      </c>
      <c r="P237" s="280" t="str">
        <f>'01-Mapa de riesgo-UO'!AL238</f>
        <v>Diaria</v>
      </c>
      <c r="Q237" s="280" t="str">
        <f>'01-Mapa de riesgo-UO'!AP238</f>
        <v>Preventivo</v>
      </c>
      <c r="R237" s="431"/>
      <c r="S237" s="434" t="s">
        <v>2818</v>
      </c>
      <c r="T237" s="434"/>
      <c r="U237" s="283" t="str">
        <f>'01-Mapa de riesgo-UO'!AW238</f>
        <v>ASUMIR</v>
      </c>
      <c r="V237" s="283">
        <f>'01-Mapa de riesgo-UO'!AX238</f>
        <v>0</v>
      </c>
      <c r="W237" s="180">
        <f>IF(U237="COMPARTIR",'01-Mapa de riesgo-UO'!BA238, IF(U237=0, 0,$I$6))</f>
        <v>0</v>
      </c>
      <c r="X237" s="281"/>
      <c r="Y237" s="281"/>
      <c r="Z237" s="281"/>
      <c r="AA237" s="281"/>
      <c r="AB237" s="430"/>
    </row>
    <row r="238" spans="1:28" ht="65.25" customHeight="1" x14ac:dyDescent="0.2">
      <c r="A238" s="455">
        <v>77</v>
      </c>
      <c r="B238" s="458" t="str">
        <f>'01-Mapa de riesgo-UO'!D239</f>
        <v>EXTENSIÓN_PROYECCIÓN_SOCIAL</v>
      </c>
      <c r="C238" s="461" t="str">
        <f>+'01-Mapa de riesgo-UO'!F239</f>
        <v>NO</v>
      </c>
      <c r="D238" s="458" t="str">
        <f>'01-Mapa de riesgo-UO'!J239</f>
        <v>Corrupción</v>
      </c>
      <c r="E238" s="458" t="str">
        <f>'01-Mapa de riesgo-UO'!K239</f>
        <v>Perdida de la imparcialidad 
(4.1.3)</v>
      </c>
      <c r="F238" s="45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458" t="str">
        <f>'01-Mapa de riesgo-UO'!M239</f>
        <v>Pérdida de  credibilidad en el laboratorio
Pérdida de la confianza en el funcionario.
Iniciación de un proceso disciplinario</v>
      </c>
      <c r="I238" s="464" t="str">
        <f>'01-Mapa de riesgo-UO'!AT239</f>
        <v>LEVE</v>
      </c>
      <c r="J238" s="458" t="str">
        <f>'01-Mapa de riesgo-UO'!AU239</f>
        <v>N° Certificados con pérdida de la imparcialidad/ N° Total de certificados expedidos por el laboratorio*100</v>
      </c>
      <c r="K238" s="401">
        <v>0</v>
      </c>
      <c r="L238" s="399" t="s">
        <v>2822</v>
      </c>
      <c r="M238" s="278" t="str">
        <f>IF('01-Mapa de riesgo-UO'!S239="No existen", "No existe control para el riesgo",'01-Mapa de riesgo-UO'!W239)</f>
        <v>Firma de cada funcionario del:
- Acta de compromiso ético
- Declaración de impedimento</v>
      </c>
      <c r="N238" s="278">
        <f>'01-Mapa de riesgo-UO'!AB239</f>
        <v>0</v>
      </c>
      <c r="O238" s="278" t="str">
        <f>'01-Mapa de riesgo-UO'!AG239</f>
        <v xml:space="preserve">Asistencial Administrativo </v>
      </c>
      <c r="P238" s="280" t="str">
        <f>'01-Mapa de riesgo-UO'!AL239</f>
        <v>Anual</v>
      </c>
      <c r="Q238" s="280" t="str">
        <f>'01-Mapa de riesgo-UO'!AP239</f>
        <v>Preventivo</v>
      </c>
      <c r="R238" s="464" t="str">
        <f>'01-Mapa de riesgo-UO'!AR239</f>
        <v>ACEPTABLE</v>
      </c>
      <c r="S238" s="399" t="s">
        <v>2826</v>
      </c>
      <c r="T238" s="399"/>
      <c r="U238" s="283" t="str">
        <f>'01-Mapa de riesgo-UO'!AW239</f>
        <v>ASUMIR</v>
      </c>
      <c r="V238" s="283">
        <f>'01-Mapa de riesgo-UO'!AX239</f>
        <v>0</v>
      </c>
      <c r="W238" s="180">
        <f>IF(U238="COMPARTIR",'01-Mapa de riesgo-UO'!BA239, IF(U238=0, 0,$I$6))</f>
        <v>0</v>
      </c>
      <c r="X238" s="281"/>
      <c r="Y238" s="281"/>
      <c r="Z238" s="281"/>
      <c r="AA238" s="281"/>
      <c r="AB238" s="430" t="s">
        <v>2144</v>
      </c>
    </row>
    <row r="239" spans="1:28" ht="65.25" hidden="1" customHeight="1" x14ac:dyDescent="0.2">
      <c r="A239" s="456"/>
      <c r="B239" s="459"/>
      <c r="C239" s="462"/>
      <c r="D239" s="459"/>
      <c r="E239" s="459"/>
      <c r="F239" s="459"/>
      <c r="G239" s="52">
        <f>'01-Mapa de riesgo-UO'!I240</f>
        <v>0</v>
      </c>
      <c r="H239" s="459"/>
      <c r="I239" s="465"/>
      <c r="J239" s="459"/>
      <c r="K239" s="401"/>
      <c r="L239" s="399"/>
      <c r="M239" s="278" t="str">
        <f>IF('01-Mapa de riesgo-UO'!S240="No existen", "No existe control para el riesgo",'01-Mapa de riesgo-UO'!W240)</f>
        <v xml:space="preserve"> Funcionarios autorizados para el contacto con el cliente son diferentes a funcionarios autorizados para hacer ensayos.</v>
      </c>
      <c r="N239" s="278">
        <f>'01-Mapa de riesgo-UO'!AB240</f>
        <v>0</v>
      </c>
      <c r="O239" s="278">
        <f>'01-Mapa de riesgo-UO'!AG240</f>
        <v>0</v>
      </c>
      <c r="P239" s="280" t="str">
        <f>'01-Mapa de riesgo-UO'!AL240</f>
        <v>Diaria</v>
      </c>
      <c r="Q239" s="280" t="str">
        <f>'01-Mapa de riesgo-UO'!AP240</f>
        <v>Preventivo</v>
      </c>
      <c r="R239" s="465"/>
      <c r="S239" s="399" t="s">
        <v>2826</v>
      </c>
      <c r="T239" s="399"/>
      <c r="U239" s="283" t="str">
        <f>'01-Mapa de riesgo-UO'!AW240</f>
        <v>ASUMIR</v>
      </c>
      <c r="V239" s="283">
        <f>'01-Mapa de riesgo-UO'!AX240</f>
        <v>0</v>
      </c>
      <c r="W239" s="180">
        <f>IF(U239="COMPARTIR",'01-Mapa de riesgo-UO'!BA240, IF(U239=0, 0,$I$6))</f>
        <v>0</v>
      </c>
      <c r="X239" s="281"/>
      <c r="Y239" s="281"/>
      <c r="Z239" s="281"/>
      <c r="AA239" s="281"/>
      <c r="AB239" s="430"/>
    </row>
    <row r="240" spans="1:28" ht="65.25" hidden="1" customHeight="1" x14ac:dyDescent="0.2">
      <c r="A240" s="457"/>
      <c r="B240" s="460"/>
      <c r="C240" s="463"/>
      <c r="D240" s="460"/>
      <c r="E240" s="460"/>
      <c r="F240" s="460"/>
      <c r="G240" s="52">
        <f>'01-Mapa de riesgo-UO'!I241</f>
        <v>0</v>
      </c>
      <c r="H240" s="460"/>
      <c r="I240" s="466"/>
      <c r="J240" s="460"/>
      <c r="K240" s="401"/>
      <c r="L240" s="399"/>
      <c r="M240" s="278" t="str">
        <f>IF('01-Mapa de riesgo-UO'!S241="No existen", "No existe control para el riesgo",'01-Mapa de riesgo-UO'!W241)</f>
        <v>Registro del reporte del conflicto de interés</v>
      </c>
      <c r="N240" s="278">
        <f>'01-Mapa de riesgo-UO'!AB241</f>
        <v>0</v>
      </c>
      <c r="O240" s="278" t="str">
        <f>'01-Mapa de riesgo-UO'!AG241</f>
        <v xml:space="preserve">Asistencial Administrativo </v>
      </c>
      <c r="P240" s="280" t="str">
        <f>'01-Mapa de riesgo-UO'!AL241</f>
        <v>Diaria</v>
      </c>
      <c r="Q240" s="280" t="str">
        <f>'01-Mapa de riesgo-UO'!AP241</f>
        <v>Preventivo</v>
      </c>
      <c r="R240" s="466"/>
      <c r="S240" s="399" t="s">
        <v>2826</v>
      </c>
      <c r="T240" s="399"/>
      <c r="U240" s="283" t="str">
        <f>'01-Mapa de riesgo-UO'!AW241</f>
        <v>ASUMIR</v>
      </c>
      <c r="V240" s="283">
        <f>'01-Mapa de riesgo-UO'!AX241</f>
        <v>0</v>
      </c>
      <c r="W240" s="180">
        <f>IF(U240="COMPARTIR",'01-Mapa de riesgo-UO'!BA241, IF(U240=0, 0,$I$6))</f>
        <v>0</v>
      </c>
      <c r="X240" s="281"/>
      <c r="Y240" s="281"/>
      <c r="Z240" s="281"/>
      <c r="AA240" s="281"/>
      <c r="AB240" s="430"/>
    </row>
    <row r="241" spans="1:28" ht="65.25" customHeight="1" x14ac:dyDescent="0.2">
      <c r="A241" s="455">
        <v>78</v>
      </c>
      <c r="B241" s="458" t="str">
        <f>'01-Mapa de riesgo-UO'!D242</f>
        <v>EXTENSIÓN_PROYECCIÓN_SOCIAL</v>
      </c>
      <c r="C241" s="461" t="str">
        <f>+'01-Mapa de riesgo-UO'!F242</f>
        <v>NO</v>
      </c>
      <c r="D241" s="458" t="str">
        <f>'01-Mapa de riesgo-UO'!J242</f>
        <v>Operacional</v>
      </c>
      <c r="E241" s="458" t="str">
        <f>'01-Mapa de riesgo-UO'!K242</f>
        <v>Pérdida de la validez de los resultados del laboratorio (6.3)</v>
      </c>
      <c r="F241" s="45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458" t="str">
        <f>'01-Mapa de riesgo-UO'!M242</f>
        <v>Pérdida de  credibilidad en el laboratorio
Pérdida de la confianza en el laboratorio</v>
      </c>
      <c r="I241" s="464" t="str">
        <f>'01-Mapa de riesgo-UO'!AT242</f>
        <v>LEVE</v>
      </c>
      <c r="J241" s="458" t="str">
        <f>'01-Mapa de riesgo-UO'!AU242</f>
        <v>N° eventos en los que se reportaron resultados errados por contaminación cruzada</v>
      </c>
      <c r="K241" s="401">
        <v>0</v>
      </c>
      <c r="L241" s="399" t="s">
        <v>2327</v>
      </c>
      <c r="M241" s="278" t="str">
        <f>IF('01-Mapa de riesgo-UO'!S242="No existen", "No existe control para el riesgo",'01-Mapa de riesgo-UO'!W242)</f>
        <v xml:space="preserve">Separación de áreas PRE y POST PCR para evitar la contaminación cruzada. </v>
      </c>
      <c r="N241" s="278">
        <f>'01-Mapa de riesgo-UO'!AB242</f>
        <v>0</v>
      </c>
      <c r="O241" s="278">
        <f>'01-Mapa de riesgo-UO'!AG242</f>
        <v>0</v>
      </c>
      <c r="P241" s="280" t="str">
        <f>'01-Mapa de riesgo-UO'!AL242</f>
        <v>No definida</v>
      </c>
      <c r="Q241" s="280" t="str">
        <f>'01-Mapa de riesgo-UO'!AP242</f>
        <v>Preventivo</v>
      </c>
      <c r="R241" s="464" t="str">
        <f>'01-Mapa de riesgo-UO'!AR242</f>
        <v>ACEPTABLE</v>
      </c>
      <c r="S241" s="399" t="s">
        <v>2826</v>
      </c>
      <c r="T241" s="399"/>
      <c r="U241" s="283" t="str">
        <f>'01-Mapa de riesgo-UO'!AW242</f>
        <v>ASUMIR</v>
      </c>
      <c r="V241" s="283">
        <f>'01-Mapa de riesgo-UO'!AX242</f>
        <v>0</v>
      </c>
      <c r="W241" s="180">
        <f>IF(U241="COMPARTIR",'01-Mapa de riesgo-UO'!BA242, IF(U241=0, 0,$I$6))</f>
        <v>0</v>
      </c>
      <c r="X241" s="281"/>
      <c r="Y241" s="281"/>
      <c r="Z241" s="281"/>
      <c r="AA241" s="281"/>
      <c r="AB241" s="430" t="s">
        <v>2144</v>
      </c>
    </row>
    <row r="242" spans="1:28" ht="65.25" hidden="1" customHeight="1" x14ac:dyDescent="0.2">
      <c r="A242" s="456"/>
      <c r="B242" s="459"/>
      <c r="C242" s="462"/>
      <c r="D242" s="459"/>
      <c r="E242" s="459"/>
      <c r="F242" s="459"/>
      <c r="G242" s="52">
        <f>'01-Mapa de riesgo-UO'!I243</f>
        <v>0</v>
      </c>
      <c r="H242" s="459"/>
      <c r="I242" s="465"/>
      <c r="J242" s="459"/>
      <c r="K242" s="401"/>
      <c r="L242" s="399"/>
      <c r="M242" s="278" t="str">
        <f>IF('01-Mapa de riesgo-UO'!S243="No existen", "No existe control para el riesgo",'01-Mapa de riesgo-UO'!W243)</f>
        <v xml:space="preserve">Uso de batas de laboratorio diferentes para cada zona.  </v>
      </c>
      <c r="N242" s="278">
        <f>'01-Mapa de riesgo-UO'!AB243</f>
        <v>0</v>
      </c>
      <c r="O242" s="278" t="str">
        <f>'01-Mapa de riesgo-UO'!AG243</f>
        <v xml:space="preserve">Profesional de Laboratorio 
Técnico de Laboratorio </v>
      </c>
      <c r="P242" s="280" t="str">
        <f>'01-Mapa de riesgo-UO'!AL243</f>
        <v>Diaria</v>
      </c>
      <c r="Q242" s="280" t="str">
        <f>'01-Mapa de riesgo-UO'!AP243</f>
        <v>Preventivo</v>
      </c>
      <c r="R242" s="465"/>
      <c r="S242" s="399" t="s">
        <v>2826</v>
      </c>
      <c r="T242" s="399"/>
      <c r="U242" s="283" t="str">
        <f>'01-Mapa de riesgo-UO'!AW243</f>
        <v>ASUMIR</v>
      </c>
      <c r="V242" s="283">
        <f>'01-Mapa de riesgo-UO'!AX243</f>
        <v>0</v>
      </c>
      <c r="W242" s="180">
        <f>IF(U242="COMPARTIR",'01-Mapa de riesgo-UO'!BA243, IF(U242=0, 0,$I$6))</f>
        <v>0</v>
      </c>
      <c r="X242" s="281"/>
      <c r="Y242" s="281"/>
      <c r="Z242" s="281"/>
      <c r="AA242" s="281"/>
      <c r="AB242" s="430"/>
    </row>
    <row r="243" spans="1:28" ht="65.25" hidden="1" customHeight="1" x14ac:dyDescent="0.2">
      <c r="A243" s="457"/>
      <c r="B243" s="460"/>
      <c r="C243" s="463"/>
      <c r="D243" s="460"/>
      <c r="E243" s="460"/>
      <c r="F243" s="460"/>
      <c r="G243" s="52">
        <f>'01-Mapa de riesgo-UO'!I244</f>
        <v>0</v>
      </c>
      <c r="H243" s="460"/>
      <c r="I243" s="466"/>
      <c r="J243" s="460"/>
      <c r="K243" s="401"/>
      <c r="L243" s="399"/>
      <c r="M243" s="278">
        <f>IF('01-Mapa de riesgo-UO'!S244="No existen", "No existe control para el riesgo",'01-Mapa de riesgo-UO'!W244)</f>
        <v>0</v>
      </c>
      <c r="N243" s="278">
        <f>'01-Mapa de riesgo-UO'!AB244</f>
        <v>0</v>
      </c>
      <c r="O243" s="278">
        <f>'01-Mapa de riesgo-UO'!AG244</f>
        <v>0</v>
      </c>
      <c r="P243" s="280">
        <f>'01-Mapa de riesgo-UO'!AL244</f>
        <v>0</v>
      </c>
      <c r="Q243" s="280">
        <f>'01-Mapa de riesgo-UO'!AP244</f>
        <v>0</v>
      </c>
      <c r="R243" s="466"/>
      <c r="S243" s="399"/>
      <c r="T243" s="399"/>
      <c r="U243" s="283" t="str">
        <f>'01-Mapa de riesgo-UO'!AW244</f>
        <v>ASUMIR</v>
      </c>
      <c r="V243" s="283">
        <f>'01-Mapa de riesgo-UO'!AX244</f>
        <v>0</v>
      </c>
      <c r="W243" s="180">
        <f>IF(U243="COMPARTIR",'01-Mapa de riesgo-UO'!BA244, IF(U243=0, 0,$I$6))</f>
        <v>0</v>
      </c>
      <c r="X243" s="281"/>
      <c r="Y243" s="281"/>
      <c r="Z243" s="281"/>
      <c r="AA243" s="281"/>
      <c r="AB243" s="430"/>
    </row>
    <row r="244" spans="1:28" ht="65.25" customHeight="1" x14ac:dyDescent="0.2">
      <c r="A244" s="324">
        <v>79</v>
      </c>
      <c r="B244" s="332" t="str">
        <f>'01-Mapa de riesgo-UO'!D245</f>
        <v>EXTENSIÓN_PROYECCIÓN_SOCIAL</v>
      </c>
      <c r="C244" s="402" t="str">
        <f>+'01-Mapa de riesgo-UO'!F245</f>
        <v>NO</v>
      </c>
      <c r="D244" s="332" t="str">
        <f>'01-Mapa de riesgo-UO'!J245</f>
        <v>Operacional</v>
      </c>
      <c r="E244" s="332" t="str">
        <f>'01-Mapa de riesgo-UO'!K245</f>
        <v>Pérdida de la validez de los resultados del laboratorio (6.4.6)</v>
      </c>
      <c r="F244" s="332"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32" t="str">
        <f>'01-Mapa de riesgo-UO'!M245</f>
        <v>Pérdida de  credibilidad en el laboratorio
Pérdida de la confianza en el laboratorio</v>
      </c>
      <c r="I244" s="431" t="str">
        <f>'01-Mapa de riesgo-UO'!AT245</f>
        <v>LEVE</v>
      </c>
      <c r="J244" s="332" t="str">
        <f>'01-Mapa de riesgo-UO'!AU245</f>
        <v>N° Eventos cumplidos/N° Eventos programados*100</v>
      </c>
      <c r="K244" s="404">
        <v>1</v>
      </c>
      <c r="L244" s="399" t="s">
        <v>2823</v>
      </c>
      <c r="M244" s="278" t="str">
        <f>IF('01-Mapa de riesgo-UO'!S245="No existen", "No existe control para el riesgo",'01-Mapa de riesgo-UO'!W245)</f>
        <v>Plan de calibración, verificación y mantenimiento anual con fechas de cumplimiento.</v>
      </c>
      <c r="N244" s="278">
        <f>'01-Mapa de riesgo-UO'!AB245</f>
        <v>0</v>
      </c>
      <c r="O244" s="278" t="str">
        <f>'01-Mapa de riesgo-UO'!AG245</f>
        <v xml:space="preserve">Profesional de Laboratorio 
Técnico de Laboratorio </v>
      </c>
      <c r="P244" s="280" t="str">
        <f>'01-Mapa de riesgo-UO'!AL245</f>
        <v>Anual</v>
      </c>
      <c r="Q244" s="280" t="str">
        <f>'01-Mapa de riesgo-UO'!AP245</f>
        <v>Preventivo</v>
      </c>
      <c r="R244" s="431" t="str">
        <f>'01-Mapa de riesgo-UO'!AR245</f>
        <v>ACEPTABLE</v>
      </c>
      <c r="S244" s="399" t="s">
        <v>2826</v>
      </c>
      <c r="T244" s="399"/>
      <c r="U244" s="283" t="str">
        <f>'01-Mapa de riesgo-UO'!AW245</f>
        <v>ASUMIR</v>
      </c>
      <c r="V244" s="283">
        <f>'01-Mapa de riesgo-UO'!AX245</f>
        <v>0</v>
      </c>
      <c r="W244" s="180">
        <f>IF(U244="COMPARTIR",'01-Mapa de riesgo-UO'!BA245, IF(U244=0, 0,$I$6))</f>
        <v>0</v>
      </c>
      <c r="X244" s="281"/>
      <c r="Y244" s="281"/>
      <c r="Z244" s="281"/>
      <c r="AA244" s="281"/>
      <c r="AB244" s="430" t="s">
        <v>2144</v>
      </c>
    </row>
    <row r="245" spans="1:28" ht="65.25" hidden="1" customHeight="1" x14ac:dyDescent="0.2">
      <c r="A245" s="324"/>
      <c r="B245" s="332"/>
      <c r="C245" s="402"/>
      <c r="D245" s="332"/>
      <c r="E245" s="332"/>
      <c r="F245" s="332"/>
      <c r="G245" s="52">
        <f>'01-Mapa de riesgo-UO'!I246</f>
        <v>0</v>
      </c>
      <c r="H245" s="332"/>
      <c r="I245" s="431"/>
      <c r="J245" s="332"/>
      <c r="K245" s="401"/>
      <c r="L245" s="399"/>
      <c r="M245" s="278"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78">
        <f>'01-Mapa de riesgo-UO'!AB246</f>
        <v>0</v>
      </c>
      <c r="O245" s="278" t="str">
        <f>'01-Mapa de riesgo-UO'!AG246</f>
        <v xml:space="preserve">Profesional de Laboratorio 
Técnico de Laboratorio </v>
      </c>
      <c r="P245" s="280" t="str">
        <f>'01-Mapa de riesgo-UO'!AL246</f>
        <v>Anual</v>
      </c>
      <c r="Q245" s="280" t="str">
        <f>'01-Mapa de riesgo-UO'!AP246</f>
        <v>Preventivo</v>
      </c>
      <c r="R245" s="431"/>
      <c r="S245" s="399" t="s">
        <v>2826</v>
      </c>
      <c r="T245" s="399"/>
      <c r="U245" s="283" t="str">
        <f>'01-Mapa de riesgo-UO'!AW246</f>
        <v>ASUMIR</v>
      </c>
      <c r="V245" s="283">
        <f>'01-Mapa de riesgo-UO'!AX246</f>
        <v>0</v>
      </c>
      <c r="W245" s="180">
        <f>IF(U245="COMPARTIR",'01-Mapa de riesgo-UO'!BA246, IF(U245=0, 0,$I$6))</f>
        <v>0</v>
      </c>
      <c r="X245" s="281"/>
      <c r="Y245" s="281"/>
      <c r="Z245" s="281"/>
      <c r="AA245" s="281"/>
      <c r="AB245" s="430"/>
    </row>
    <row r="246" spans="1:28" ht="65.25" hidden="1" customHeight="1" x14ac:dyDescent="0.2">
      <c r="A246" s="324"/>
      <c r="B246" s="332"/>
      <c r="C246" s="402"/>
      <c r="D246" s="332"/>
      <c r="E246" s="332"/>
      <c r="F246" s="332"/>
      <c r="G246" s="52">
        <f>'01-Mapa de riesgo-UO'!I247</f>
        <v>0</v>
      </c>
      <c r="H246" s="332"/>
      <c r="I246" s="431"/>
      <c r="J246" s="332"/>
      <c r="K246" s="401"/>
      <c r="L246" s="399"/>
      <c r="M246" s="278">
        <f>IF('01-Mapa de riesgo-UO'!S247="No existen", "No existe control para el riesgo",'01-Mapa de riesgo-UO'!W247)</f>
        <v>0</v>
      </c>
      <c r="N246" s="278">
        <f>'01-Mapa de riesgo-UO'!AB247</f>
        <v>0</v>
      </c>
      <c r="O246" s="278">
        <f>'01-Mapa de riesgo-UO'!AG247</f>
        <v>0</v>
      </c>
      <c r="P246" s="280">
        <f>'01-Mapa de riesgo-UO'!AL247</f>
        <v>0</v>
      </c>
      <c r="Q246" s="280">
        <f>'01-Mapa de riesgo-UO'!AP247</f>
        <v>0</v>
      </c>
      <c r="R246" s="431"/>
      <c r="S246" s="399"/>
      <c r="T246" s="399"/>
      <c r="U246" s="283" t="str">
        <f>'01-Mapa de riesgo-UO'!AW247</f>
        <v>ASUMIR</v>
      </c>
      <c r="V246" s="283">
        <f>'01-Mapa de riesgo-UO'!AX247</f>
        <v>0</v>
      </c>
      <c r="W246" s="180">
        <f>IF(U246="COMPARTIR",'01-Mapa de riesgo-UO'!BA247, IF(U246=0, 0,$I$6))</f>
        <v>0</v>
      </c>
      <c r="X246" s="281"/>
      <c r="Y246" s="281"/>
      <c r="Z246" s="281"/>
      <c r="AA246" s="281"/>
      <c r="AB246" s="430"/>
    </row>
    <row r="247" spans="1:28" ht="65.25" customHeight="1" x14ac:dyDescent="0.2">
      <c r="A247" s="324">
        <v>80</v>
      </c>
      <c r="B247" s="332" t="str">
        <f>'01-Mapa de riesgo-UO'!D248</f>
        <v>EXTENSIÓN_PROYECCIÓN_SOCIAL</v>
      </c>
      <c r="C247" s="402" t="str">
        <f>+'01-Mapa de riesgo-UO'!F248</f>
        <v>NO</v>
      </c>
      <c r="D247" s="332" t="str">
        <f>'01-Mapa de riesgo-UO'!J248</f>
        <v>Operacional</v>
      </c>
      <c r="E247" s="332" t="str">
        <f>'01-Mapa de riesgo-UO'!K248</f>
        <v>Perdida de la validez de los resultados del laboratorio (6.4.9)</v>
      </c>
      <c r="F247" s="332"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32" t="str">
        <f>'01-Mapa de riesgo-UO'!M248</f>
        <v>Pérdida de  credibilidad en el laboratorio
Pérdida de la confianza en el laboratorio</v>
      </c>
      <c r="I247" s="431" t="str">
        <f>'01-Mapa de riesgo-UO'!AT248</f>
        <v>LEVE</v>
      </c>
      <c r="J247" s="332" t="str">
        <f>'01-Mapa de riesgo-UO'!AU248</f>
        <v>N° de equipos defectuosos detectados en el laboratorio/ Total de equipos*100</v>
      </c>
      <c r="K247" s="401">
        <v>0</v>
      </c>
      <c r="L247" s="399" t="s">
        <v>2329</v>
      </c>
      <c r="M247" s="278" t="str">
        <f>IF('01-Mapa de riesgo-UO'!S248="No existen", "No existe control para el riesgo",'01-Mapa de riesgo-UO'!W248)</f>
        <v>Revisión de los equipos al ingresar y salir del laboratorio.</v>
      </c>
      <c r="N247" s="278">
        <f>'01-Mapa de riesgo-UO'!AB248</f>
        <v>0</v>
      </c>
      <c r="O247" s="278" t="str">
        <f>'01-Mapa de riesgo-UO'!AG248</f>
        <v xml:space="preserve">Profesional de Laboratorio 
Técnico de Laboratorio </v>
      </c>
      <c r="P247" s="280" t="str">
        <f>'01-Mapa de riesgo-UO'!AL248</f>
        <v>Diaria</v>
      </c>
      <c r="Q247" s="280" t="str">
        <f>'01-Mapa de riesgo-UO'!AP248</f>
        <v>Preventivo</v>
      </c>
      <c r="R247" s="431" t="str">
        <f>'01-Mapa de riesgo-UO'!AR248</f>
        <v>ACEPTABLE</v>
      </c>
      <c r="S247" s="399" t="s">
        <v>2826</v>
      </c>
      <c r="T247" s="399"/>
      <c r="U247" s="283" t="str">
        <f>'01-Mapa de riesgo-UO'!AW248</f>
        <v>ASUMIR</v>
      </c>
      <c r="V247" s="283">
        <f>'01-Mapa de riesgo-UO'!AX248</f>
        <v>0</v>
      </c>
      <c r="W247" s="180">
        <f>IF(U247="COMPARTIR",'01-Mapa de riesgo-UO'!BA248, IF(U247=0, 0,$I$6))</f>
        <v>0</v>
      </c>
      <c r="X247" s="281"/>
      <c r="Y247" s="281"/>
      <c r="Z247" s="281"/>
      <c r="AA247" s="281"/>
      <c r="AB247" s="430" t="s">
        <v>2144</v>
      </c>
    </row>
    <row r="248" spans="1:28" ht="65.25" hidden="1" customHeight="1" x14ac:dyDescent="0.2">
      <c r="A248" s="324"/>
      <c r="B248" s="332"/>
      <c r="C248" s="402"/>
      <c r="D248" s="332"/>
      <c r="E248" s="332"/>
      <c r="F248" s="332"/>
      <c r="G248" s="52" t="str">
        <f>'01-Mapa de riesgo-UO'!I249</f>
        <v xml:space="preserve">Condiciones ambientales inadecuadas que no aseguran la validez de los resultados </v>
      </c>
      <c r="H248" s="332"/>
      <c r="I248" s="431"/>
      <c r="J248" s="332"/>
      <c r="K248" s="401"/>
      <c r="L248" s="399"/>
      <c r="M248" s="278"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78">
        <f>'01-Mapa de riesgo-UO'!AB249</f>
        <v>0</v>
      </c>
      <c r="O248" s="278" t="str">
        <f>'01-Mapa de riesgo-UO'!AG249</f>
        <v xml:space="preserve">Profesional de Laboratorio 
Técnico de Laboratorio </v>
      </c>
      <c r="P248" s="280" t="str">
        <f>'01-Mapa de riesgo-UO'!AL249</f>
        <v>Diaria</v>
      </c>
      <c r="Q248" s="280" t="str">
        <f>'01-Mapa de riesgo-UO'!AP249</f>
        <v>Preventivo</v>
      </c>
      <c r="R248" s="431"/>
      <c r="S248" s="399" t="s">
        <v>2826</v>
      </c>
      <c r="T248" s="399"/>
      <c r="U248" s="283" t="str">
        <f>'01-Mapa de riesgo-UO'!AW249</f>
        <v>ASUMIR</v>
      </c>
      <c r="V248" s="283">
        <f>'01-Mapa de riesgo-UO'!AX249</f>
        <v>0</v>
      </c>
      <c r="W248" s="180">
        <f>IF(U248="COMPARTIR",'01-Mapa de riesgo-UO'!BA249, IF(U248=0, 0,$I$6))</f>
        <v>0</v>
      </c>
      <c r="X248" s="281"/>
      <c r="Y248" s="281"/>
      <c r="Z248" s="281"/>
      <c r="AA248" s="281"/>
      <c r="AB248" s="430"/>
    </row>
    <row r="249" spans="1:28" ht="65.25" hidden="1" customHeight="1" x14ac:dyDescent="0.2">
      <c r="A249" s="324"/>
      <c r="B249" s="332"/>
      <c r="C249" s="402"/>
      <c r="D249" s="332"/>
      <c r="E249" s="332"/>
      <c r="F249" s="332"/>
      <c r="G249" s="52">
        <f>'01-Mapa de riesgo-UO'!I250</f>
        <v>0</v>
      </c>
      <c r="H249" s="332"/>
      <c r="I249" s="431"/>
      <c r="J249" s="332"/>
      <c r="K249" s="401"/>
      <c r="L249" s="399"/>
      <c r="M249" s="278">
        <f>IF('01-Mapa de riesgo-UO'!S250="No existen", "No existe control para el riesgo",'01-Mapa de riesgo-UO'!W250)</f>
        <v>0</v>
      </c>
      <c r="N249" s="278">
        <f>'01-Mapa de riesgo-UO'!AB250</f>
        <v>0</v>
      </c>
      <c r="O249" s="278">
        <f>'01-Mapa de riesgo-UO'!AG250</f>
        <v>0</v>
      </c>
      <c r="P249" s="280">
        <f>'01-Mapa de riesgo-UO'!AL250</f>
        <v>0</v>
      </c>
      <c r="Q249" s="280">
        <f>'01-Mapa de riesgo-UO'!AP250</f>
        <v>0</v>
      </c>
      <c r="R249" s="431"/>
      <c r="S249" s="399"/>
      <c r="T249" s="399"/>
      <c r="U249" s="283" t="str">
        <f>'01-Mapa de riesgo-UO'!AW250</f>
        <v>ASUMIR</v>
      </c>
      <c r="V249" s="283">
        <f>'01-Mapa de riesgo-UO'!AX250</f>
        <v>0</v>
      </c>
      <c r="W249" s="180">
        <f>IF(U249="COMPARTIR",'01-Mapa de riesgo-UO'!BA250, IF(U249=0, 0,$I$6))</f>
        <v>0</v>
      </c>
      <c r="X249" s="281"/>
      <c r="Y249" s="281"/>
      <c r="Z249" s="281"/>
      <c r="AA249" s="281"/>
      <c r="AB249" s="430"/>
    </row>
    <row r="250" spans="1:28" ht="65.25" customHeight="1" x14ac:dyDescent="0.2">
      <c r="A250" s="324">
        <v>81</v>
      </c>
      <c r="B250" s="332" t="str">
        <f>'01-Mapa de riesgo-UO'!D251</f>
        <v>EXTENSIÓN_PROYECCIÓN_SOCIAL</v>
      </c>
      <c r="C250" s="402" t="str">
        <f>+'01-Mapa de riesgo-UO'!F251</f>
        <v>NO</v>
      </c>
      <c r="D250" s="332" t="str">
        <f>'01-Mapa de riesgo-UO'!J251</f>
        <v>Imagen</v>
      </c>
      <c r="E250" s="332" t="str">
        <f>'01-Mapa de riesgo-UO'!K251</f>
        <v>Reportar un resultado errado</v>
      </c>
      <c r="F250" s="332"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32" t="str">
        <f>'01-Mapa de riesgo-UO'!M251</f>
        <v xml:space="preserve">Proceso legal y disciplinario
Pérdida de  credibilidad en el laboratorio
Pérdida de la confianza en el laboratorio
</v>
      </c>
      <c r="I250" s="431" t="str">
        <f>'01-Mapa de riesgo-UO'!AT251</f>
        <v>LEVE</v>
      </c>
      <c r="J250" s="332" t="str">
        <f>'01-Mapa de riesgo-UO'!AU251</f>
        <v>N° de  informes con regla decisión equivocada/ N° de informes totales*100</v>
      </c>
      <c r="K250" s="401">
        <v>0</v>
      </c>
      <c r="L250" s="399" t="s">
        <v>2330</v>
      </c>
      <c r="M250" s="278"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78">
        <f>'01-Mapa de riesgo-UO'!AB251</f>
        <v>0</v>
      </c>
      <c r="O250" s="278" t="str">
        <f>'01-Mapa de riesgo-UO'!AG251</f>
        <v xml:space="preserve">Profesional de Laboratorio </v>
      </c>
      <c r="P250" s="280" t="str">
        <f>'01-Mapa de riesgo-UO'!AL251</f>
        <v>Diaria</v>
      </c>
      <c r="Q250" s="280" t="str">
        <f>'01-Mapa de riesgo-UO'!AP251</f>
        <v>Preventivo</v>
      </c>
      <c r="R250" s="431" t="str">
        <f>'01-Mapa de riesgo-UO'!AR251</f>
        <v>ACEPTABLE</v>
      </c>
      <c r="S250" s="399" t="s">
        <v>2826</v>
      </c>
      <c r="T250" s="399"/>
      <c r="U250" s="283" t="str">
        <f>'01-Mapa de riesgo-UO'!AW251</f>
        <v>ASUMIR</v>
      </c>
      <c r="V250" s="283">
        <f>'01-Mapa de riesgo-UO'!AX251</f>
        <v>0</v>
      </c>
      <c r="W250" s="180">
        <f>IF(U250="COMPARTIR",'01-Mapa de riesgo-UO'!BA251, IF(U250=0, 0,$I$6))</f>
        <v>0</v>
      </c>
      <c r="X250" s="281"/>
      <c r="Y250" s="281"/>
      <c r="Z250" s="281"/>
      <c r="AA250" s="281"/>
      <c r="AB250" s="430" t="s">
        <v>2144</v>
      </c>
    </row>
    <row r="251" spans="1:28" ht="65.25" hidden="1" customHeight="1" x14ac:dyDescent="0.2">
      <c r="A251" s="324"/>
      <c r="B251" s="332"/>
      <c r="C251" s="402"/>
      <c r="D251" s="332"/>
      <c r="E251" s="332"/>
      <c r="F251" s="332"/>
      <c r="G251" s="52" t="str">
        <f>'01-Mapa de riesgo-UO'!I252</f>
        <v xml:space="preserve">Cadena de custodia inadecuada </v>
      </c>
      <c r="H251" s="332"/>
      <c r="I251" s="431"/>
      <c r="J251" s="332"/>
      <c r="K251" s="401"/>
      <c r="L251" s="399"/>
      <c r="M251" s="278"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78">
        <f>'01-Mapa de riesgo-UO'!AB252</f>
        <v>0</v>
      </c>
      <c r="O251" s="278" t="str">
        <f>'01-Mapa de riesgo-UO'!AG252</f>
        <v xml:space="preserve">Director de Laboratorio 
Profesional de Laboratorio 
Técnico de Laboratorio 
Asistencial Administrativo 
</v>
      </c>
      <c r="P251" s="280" t="str">
        <f>'01-Mapa de riesgo-UO'!AL252</f>
        <v>Diaria</v>
      </c>
      <c r="Q251" s="280" t="str">
        <f>'01-Mapa de riesgo-UO'!AP252</f>
        <v>Preventivo</v>
      </c>
      <c r="R251" s="431"/>
      <c r="S251" s="399" t="s">
        <v>2826</v>
      </c>
      <c r="T251" s="399"/>
      <c r="U251" s="283" t="str">
        <f>'01-Mapa de riesgo-UO'!AW252</f>
        <v>ASUMIR</v>
      </c>
      <c r="V251" s="283">
        <f>'01-Mapa de riesgo-UO'!AX252</f>
        <v>0</v>
      </c>
      <c r="W251" s="180">
        <f>IF(U251="COMPARTIR",'01-Mapa de riesgo-UO'!BA252, IF(U251=0, 0,$I$6))</f>
        <v>0</v>
      </c>
      <c r="X251" s="281"/>
      <c r="Y251" s="281"/>
      <c r="Z251" s="281"/>
      <c r="AA251" s="281"/>
      <c r="AB251" s="430"/>
    </row>
    <row r="252" spans="1:28" ht="65.25" hidden="1" customHeight="1" x14ac:dyDescent="0.2">
      <c r="A252" s="324"/>
      <c r="B252" s="332"/>
      <c r="C252" s="402"/>
      <c r="D252" s="332"/>
      <c r="E252" s="332"/>
      <c r="F252" s="332"/>
      <c r="G252" s="52">
        <f>'01-Mapa de riesgo-UO'!I253</f>
        <v>0</v>
      </c>
      <c r="H252" s="332"/>
      <c r="I252" s="431"/>
      <c r="J252" s="332"/>
      <c r="K252" s="401"/>
      <c r="L252" s="399"/>
      <c r="M252" s="278">
        <f>IF('01-Mapa de riesgo-UO'!S253="No existen", "No existe control para el riesgo",'01-Mapa de riesgo-UO'!W253)</f>
        <v>0</v>
      </c>
      <c r="N252" s="278">
        <f>'01-Mapa de riesgo-UO'!AB253</f>
        <v>0</v>
      </c>
      <c r="O252" s="278">
        <f>'01-Mapa de riesgo-UO'!AG253</f>
        <v>0</v>
      </c>
      <c r="P252" s="280">
        <f>'01-Mapa de riesgo-UO'!AL253</f>
        <v>0</v>
      </c>
      <c r="Q252" s="280">
        <f>'01-Mapa de riesgo-UO'!AP253</f>
        <v>0</v>
      </c>
      <c r="R252" s="431"/>
      <c r="S252" s="399"/>
      <c r="T252" s="399"/>
      <c r="U252" s="283" t="str">
        <f>'01-Mapa de riesgo-UO'!AW253</f>
        <v>ASUMIR</v>
      </c>
      <c r="V252" s="283">
        <f>'01-Mapa de riesgo-UO'!AX253</f>
        <v>0</v>
      </c>
      <c r="W252" s="180">
        <f>IF(U252="COMPARTIR",'01-Mapa de riesgo-UO'!BA253, IF(U252=0, 0,$I$6))</f>
        <v>0</v>
      </c>
      <c r="X252" s="281"/>
      <c r="Y252" s="281"/>
      <c r="Z252" s="281"/>
      <c r="AA252" s="281"/>
      <c r="AB252" s="430"/>
    </row>
    <row r="253" spans="1:28" ht="65.25" customHeight="1" x14ac:dyDescent="0.2">
      <c r="A253" s="324">
        <v>82</v>
      </c>
      <c r="B253" s="332" t="str">
        <f>'01-Mapa de riesgo-UO'!D254</f>
        <v>EXTENSIÓN_PROYECCIÓN_SOCIAL</v>
      </c>
      <c r="C253" s="402" t="str">
        <f>+'01-Mapa de riesgo-UO'!F254</f>
        <v>NO</v>
      </c>
      <c r="D253" s="332" t="str">
        <f>'01-Mapa de riesgo-UO'!J254</f>
        <v>Operacional</v>
      </c>
      <c r="E253" s="332" t="str">
        <f>'01-Mapa de riesgo-UO'!K254</f>
        <v>Utilización de un método de calibración/ensayo inadecuado (7.2)</v>
      </c>
      <c r="F253" s="332" t="str">
        <f>'01-Mapa de riesgo-UO'!L254</f>
        <v>Verificación/validación del método no es adecuado para el laboratorio</v>
      </c>
      <c r="G253" s="52" t="str">
        <f>'01-Mapa de riesgo-UO'!I254</f>
        <v xml:space="preserve">En la verificación/validación del método no se tuvieron en cuenta todos los factores </v>
      </c>
      <c r="H253" s="332" t="str">
        <f>'01-Mapa de riesgo-UO'!M254</f>
        <v>Pérdida de  credibilidad en el laboratorio
Pérdida de la confianza en el laboratorio
Hallazgos de no conformidades en audiorías internas y externas</v>
      </c>
      <c r="I253" s="431" t="str">
        <f>'01-Mapa de riesgo-UO'!AT254</f>
        <v>LEVE</v>
      </c>
      <c r="J253" s="332" t="str">
        <f>'01-Mapa de riesgo-UO'!AU254</f>
        <v>(N° de variables definidas por el laboratorio en la verificación/validación / N° de variables establecidas en el método definido)*100</v>
      </c>
      <c r="K253" s="404">
        <v>1</v>
      </c>
      <c r="L253" s="399" t="s">
        <v>2331</v>
      </c>
      <c r="M253" s="278" t="str">
        <f>IF('01-Mapa de riesgo-UO'!S254="No existen", "No existe control para el riesgo",'01-Mapa de riesgo-UO'!W254)</f>
        <v>Tabla cruzada requisitos de norma de ensayo con cumplimiento en el laboratorio.
Informe de verificación/validación del método.</v>
      </c>
      <c r="N253" s="278">
        <f>'01-Mapa de riesgo-UO'!AB254</f>
        <v>0</v>
      </c>
      <c r="O253" s="278" t="str">
        <f>'01-Mapa de riesgo-UO'!AG254</f>
        <v xml:space="preserve">Director de Laboratorio 
Profesional de Laboratorio 
Técnico de Laboratorio </v>
      </c>
      <c r="P253" s="280" t="str">
        <f>'01-Mapa de riesgo-UO'!AL254</f>
        <v>Diaria</v>
      </c>
      <c r="Q253" s="280" t="str">
        <f>'01-Mapa de riesgo-UO'!AP254</f>
        <v>Preventivo</v>
      </c>
      <c r="R253" s="431" t="str">
        <f>'01-Mapa de riesgo-UO'!AR254</f>
        <v>ACEPTABLE</v>
      </c>
      <c r="S253" s="399" t="s">
        <v>2826</v>
      </c>
      <c r="T253" s="399"/>
      <c r="U253" s="283" t="str">
        <f>'01-Mapa de riesgo-UO'!AW254</f>
        <v>ASUMIR</v>
      </c>
      <c r="V253" s="283">
        <f>'01-Mapa de riesgo-UO'!AX254</f>
        <v>0</v>
      </c>
      <c r="W253" s="180">
        <f>IF(U253="COMPARTIR",'01-Mapa de riesgo-UO'!BA254, IF(U253=0, 0,$I$6))</f>
        <v>0</v>
      </c>
      <c r="X253" s="281"/>
      <c r="Y253" s="281"/>
      <c r="Z253" s="281"/>
      <c r="AA253" s="281"/>
      <c r="AB253" s="430" t="s">
        <v>2144</v>
      </c>
    </row>
    <row r="254" spans="1:28" ht="65.25" hidden="1" customHeight="1" x14ac:dyDescent="0.2">
      <c r="A254" s="324"/>
      <c r="B254" s="332"/>
      <c r="C254" s="402"/>
      <c r="D254" s="332"/>
      <c r="E254" s="332"/>
      <c r="F254" s="332"/>
      <c r="G254" s="52">
        <f>'01-Mapa de riesgo-UO'!I255</f>
        <v>0</v>
      </c>
      <c r="H254" s="332"/>
      <c r="I254" s="431"/>
      <c r="J254" s="332"/>
      <c r="K254" s="401"/>
      <c r="L254" s="399"/>
      <c r="M254" s="278">
        <f>IF('01-Mapa de riesgo-UO'!S255="No existen", "No existe control para el riesgo",'01-Mapa de riesgo-UO'!W255)</f>
        <v>0</v>
      </c>
      <c r="N254" s="278">
        <f>'01-Mapa de riesgo-UO'!AB255</f>
        <v>0</v>
      </c>
      <c r="O254" s="278">
        <f>'01-Mapa de riesgo-UO'!AG255</f>
        <v>0</v>
      </c>
      <c r="P254" s="280">
        <f>'01-Mapa de riesgo-UO'!AL255</f>
        <v>0</v>
      </c>
      <c r="Q254" s="280">
        <f>'01-Mapa de riesgo-UO'!AP255</f>
        <v>0</v>
      </c>
      <c r="R254" s="431"/>
      <c r="S254" s="399"/>
      <c r="T254" s="399"/>
      <c r="U254" s="283" t="str">
        <f>'01-Mapa de riesgo-UO'!AW255</f>
        <v>ASUMIR</v>
      </c>
      <c r="V254" s="283">
        <f>'01-Mapa de riesgo-UO'!AX255</f>
        <v>0</v>
      </c>
      <c r="W254" s="180">
        <f>IF(U254="COMPARTIR",'01-Mapa de riesgo-UO'!BA255, IF(U254=0, 0,$I$6))</f>
        <v>0</v>
      </c>
      <c r="X254" s="281"/>
      <c r="Y254" s="281"/>
      <c r="Z254" s="281"/>
      <c r="AA254" s="281"/>
      <c r="AB254" s="430"/>
    </row>
    <row r="255" spans="1:28" ht="65.25" hidden="1" customHeight="1" x14ac:dyDescent="0.2">
      <c r="A255" s="324"/>
      <c r="B255" s="332"/>
      <c r="C255" s="402"/>
      <c r="D255" s="332"/>
      <c r="E255" s="332"/>
      <c r="F255" s="332"/>
      <c r="G255" s="52">
        <f>'01-Mapa de riesgo-UO'!I256</f>
        <v>0</v>
      </c>
      <c r="H255" s="332"/>
      <c r="I255" s="431"/>
      <c r="J255" s="332"/>
      <c r="K255" s="401"/>
      <c r="L255" s="399"/>
      <c r="M255" s="278">
        <f>IF('01-Mapa de riesgo-UO'!S256="No existen", "No existe control para el riesgo",'01-Mapa de riesgo-UO'!W256)</f>
        <v>0</v>
      </c>
      <c r="N255" s="278">
        <f>'01-Mapa de riesgo-UO'!AB256</f>
        <v>0</v>
      </c>
      <c r="O255" s="278">
        <f>'01-Mapa de riesgo-UO'!AG256</f>
        <v>0</v>
      </c>
      <c r="P255" s="280">
        <f>'01-Mapa de riesgo-UO'!AL256</f>
        <v>0</v>
      </c>
      <c r="Q255" s="280">
        <f>'01-Mapa de riesgo-UO'!AP256</f>
        <v>0</v>
      </c>
      <c r="R255" s="431"/>
      <c r="S255" s="399"/>
      <c r="T255" s="399"/>
      <c r="U255" s="283" t="str">
        <f>'01-Mapa de riesgo-UO'!AW256</f>
        <v>ASUMIR</v>
      </c>
      <c r="V255" s="283">
        <f>'01-Mapa de riesgo-UO'!AX256</f>
        <v>0</v>
      </c>
      <c r="W255" s="180">
        <f>IF(U255="COMPARTIR",'01-Mapa de riesgo-UO'!BA256, IF(U255=0, 0,$I$6))</f>
        <v>0</v>
      </c>
      <c r="X255" s="281"/>
      <c r="Y255" s="281"/>
      <c r="Z255" s="281"/>
      <c r="AA255" s="281"/>
      <c r="AB255" s="430"/>
    </row>
    <row r="256" spans="1:28" ht="65.25" customHeight="1" x14ac:dyDescent="0.2">
      <c r="A256" s="324">
        <v>83</v>
      </c>
      <c r="B256" s="332" t="str">
        <f>'01-Mapa de riesgo-UO'!D257</f>
        <v>EXTENSIÓN_PROYECCIÓN_SOCIAL</v>
      </c>
      <c r="C256" s="402" t="str">
        <f>+'01-Mapa de riesgo-UO'!F257</f>
        <v>NO</v>
      </c>
      <c r="D256" s="332" t="str">
        <f>'01-Mapa de riesgo-UO'!J257</f>
        <v>Operacional</v>
      </c>
      <c r="E256" s="332" t="str">
        <f>'01-Mapa de riesgo-UO'!K257</f>
        <v>Pérdida de la validéz de los resultados (7.6)</v>
      </c>
      <c r="F256" s="332"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32" t="str">
        <f>'01-Mapa de riesgo-UO'!M257</f>
        <v>Pérdida de  credibilidad en el laboratorio
Pérdida de la confianza en el laboratorio
No conformidades en audiorías internas y externas</v>
      </c>
      <c r="I256" s="431" t="str">
        <f>'01-Mapa de riesgo-UO'!AT257</f>
        <v>LEVE</v>
      </c>
      <c r="J256" s="332" t="str">
        <f>'01-Mapa de riesgo-UO'!AU257</f>
        <v>N° de no conformidades por verificación y/o validación de métodos</v>
      </c>
      <c r="K256" s="401">
        <v>0</v>
      </c>
      <c r="L256" s="399" t="s">
        <v>2332</v>
      </c>
      <c r="M256" s="278" t="str">
        <f>IF('01-Mapa de riesgo-UO'!S257="No existen", "No existe control para el riesgo",'01-Mapa de riesgo-UO'!W257)</f>
        <v>Verificación de la estimación de la  incertidumbre.</v>
      </c>
      <c r="N256" s="278">
        <f>'01-Mapa de riesgo-UO'!AB257</f>
        <v>0</v>
      </c>
      <c r="O256" s="278" t="str">
        <f>'01-Mapa de riesgo-UO'!AG257</f>
        <v>Profesional de laboratorio</v>
      </c>
      <c r="P256" s="280" t="str">
        <f>'01-Mapa de riesgo-UO'!AL257</f>
        <v>No definida</v>
      </c>
      <c r="Q256" s="280" t="str">
        <f>'01-Mapa de riesgo-UO'!AP257</f>
        <v>Preventivo</v>
      </c>
      <c r="R256" s="431" t="str">
        <f>'01-Mapa de riesgo-UO'!AR257</f>
        <v>ACEPTABLE</v>
      </c>
      <c r="S256" s="399" t="s">
        <v>2826</v>
      </c>
      <c r="T256" s="399"/>
      <c r="U256" s="283" t="str">
        <f>'01-Mapa de riesgo-UO'!AW257</f>
        <v>ASUMIR</v>
      </c>
      <c r="V256" s="283">
        <f>'01-Mapa de riesgo-UO'!AX257</f>
        <v>0</v>
      </c>
      <c r="W256" s="180">
        <f>IF(U256="COMPARTIR",'01-Mapa de riesgo-UO'!BA257, IF(U256=0, 0,$I$6))</f>
        <v>0</v>
      </c>
      <c r="X256" s="281"/>
      <c r="Y256" s="281"/>
      <c r="Z256" s="281"/>
      <c r="AA256" s="281"/>
      <c r="AB256" s="430" t="s">
        <v>2144</v>
      </c>
    </row>
    <row r="257" spans="1:28" ht="65.25" hidden="1" customHeight="1" x14ac:dyDescent="0.2">
      <c r="A257" s="324"/>
      <c r="B257" s="332"/>
      <c r="C257" s="402"/>
      <c r="D257" s="332"/>
      <c r="E257" s="332"/>
      <c r="F257" s="332"/>
      <c r="G257" s="52">
        <f>'01-Mapa de riesgo-UO'!I258</f>
        <v>0</v>
      </c>
      <c r="H257" s="332"/>
      <c r="I257" s="431"/>
      <c r="J257" s="332"/>
      <c r="K257" s="401"/>
      <c r="L257" s="399"/>
      <c r="M257" s="278">
        <f>IF('01-Mapa de riesgo-UO'!S258="No existen", "No existe control para el riesgo",'01-Mapa de riesgo-UO'!W258)</f>
        <v>0</v>
      </c>
      <c r="N257" s="278">
        <f>'01-Mapa de riesgo-UO'!AB258</f>
        <v>0</v>
      </c>
      <c r="O257" s="278">
        <f>'01-Mapa de riesgo-UO'!AG258</f>
        <v>0</v>
      </c>
      <c r="P257" s="280">
        <f>'01-Mapa de riesgo-UO'!AL258</f>
        <v>0</v>
      </c>
      <c r="Q257" s="280">
        <f>'01-Mapa de riesgo-UO'!AP258</f>
        <v>0</v>
      </c>
      <c r="R257" s="431"/>
      <c r="S257" s="399"/>
      <c r="T257" s="399"/>
      <c r="U257" s="283" t="str">
        <f>'01-Mapa de riesgo-UO'!AW258</f>
        <v>ASUMIR</v>
      </c>
      <c r="V257" s="283">
        <f>'01-Mapa de riesgo-UO'!AX258</f>
        <v>0</v>
      </c>
      <c r="W257" s="180">
        <f>IF(U257="COMPARTIR",'01-Mapa de riesgo-UO'!BA258, IF(U257=0, 0,$I$6))</f>
        <v>0</v>
      </c>
      <c r="X257" s="281"/>
      <c r="Y257" s="281"/>
      <c r="Z257" s="281"/>
      <c r="AA257" s="281"/>
      <c r="AB257" s="430"/>
    </row>
    <row r="258" spans="1:28" ht="65.25" hidden="1" customHeight="1" x14ac:dyDescent="0.2">
      <c r="A258" s="324"/>
      <c r="B258" s="332"/>
      <c r="C258" s="402"/>
      <c r="D258" s="332"/>
      <c r="E258" s="332"/>
      <c r="F258" s="332"/>
      <c r="G258" s="52">
        <f>'01-Mapa de riesgo-UO'!I259</f>
        <v>0</v>
      </c>
      <c r="H258" s="332"/>
      <c r="I258" s="431"/>
      <c r="J258" s="332"/>
      <c r="K258" s="401"/>
      <c r="L258" s="399"/>
      <c r="M258" s="278">
        <f>IF('01-Mapa de riesgo-UO'!S259="No existen", "No existe control para el riesgo",'01-Mapa de riesgo-UO'!W259)</f>
        <v>0</v>
      </c>
      <c r="N258" s="278">
        <f>'01-Mapa de riesgo-UO'!AB259</f>
        <v>0</v>
      </c>
      <c r="O258" s="278">
        <f>'01-Mapa de riesgo-UO'!AG259</f>
        <v>0</v>
      </c>
      <c r="P258" s="280">
        <f>'01-Mapa de riesgo-UO'!AL259</f>
        <v>0</v>
      </c>
      <c r="Q258" s="280">
        <f>'01-Mapa de riesgo-UO'!AP259</f>
        <v>0</v>
      </c>
      <c r="R258" s="431"/>
      <c r="S258" s="399"/>
      <c r="T258" s="399"/>
      <c r="U258" s="283" t="str">
        <f>'01-Mapa de riesgo-UO'!AW259</f>
        <v>ASUMIR</v>
      </c>
      <c r="V258" s="283">
        <f>'01-Mapa de riesgo-UO'!AX259</f>
        <v>0</v>
      </c>
      <c r="W258" s="180">
        <f>IF(U258="COMPARTIR",'01-Mapa de riesgo-UO'!BA259, IF(U258=0, 0,$I$6))</f>
        <v>0</v>
      </c>
      <c r="X258" s="281"/>
      <c r="Y258" s="281"/>
      <c r="Z258" s="281"/>
      <c r="AA258" s="281"/>
      <c r="AB258" s="430"/>
    </row>
    <row r="259" spans="1:28" ht="65.25" customHeight="1" x14ac:dyDescent="0.2">
      <c r="A259" s="324">
        <v>84</v>
      </c>
      <c r="B259" s="332" t="str">
        <f>'01-Mapa de riesgo-UO'!D260</f>
        <v>EXTENSIÓN_PROYECCIÓN_SOCIAL</v>
      </c>
      <c r="C259" s="402" t="str">
        <f>+'01-Mapa de riesgo-UO'!F260</f>
        <v>NO</v>
      </c>
      <c r="D259" s="332" t="str">
        <f>'01-Mapa de riesgo-UO'!J260</f>
        <v>Cumplimiento</v>
      </c>
      <c r="E259" s="332" t="str">
        <f>'01-Mapa de riesgo-UO'!K260</f>
        <v>Reducción del alcance de la acreditación, por ensayos de aptitud insatisfactorios (7.7)</v>
      </c>
      <c r="F259" s="332"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32" t="str">
        <f>'01-Mapa de riesgo-UO'!M260</f>
        <v>Pérdida de  credibilidad en el laboratorio
Cierre del laboratorio</v>
      </c>
      <c r="I259" s="431" t="str">
        <f>'01-Mapa de riesgo-UO'!AT260</f>
        <v>LEVE</v>
      </c>
      <c r="J259" s="332" t="str">
        <f>'01-Mapa de riesgo-UO'!AU260</f>
        <v>(Número de marcadores con resultados satisfactorios/Número total de marcadores por ejercicio)*100%</v>
      </c>
      <c r="K259" s="404">
        <v>1</v>
      </c>
      <c r="L259" s="399" t="s">
        <v>2824</v>
      </c>
      <c r="M259" s="278" t="str">
        <f>IF('01-Mapa de riesgo-UO'!S260="No existen", "No existe control para el riesgo",'01-Mapa de riesgo-UO'!W260)</f>
        <v>Participación en ensayos de aptitud.
Indicaciones del  instructivo 123-LGM-INT-02 ASEGURAMIENTO DE LA VALIDEZ DE LOS RESULTADOS</v>
      </c>
      <c r="N259" s="278">
        <f>'01-Mapa de riesgo-UO'!AB260</f>
        <v>0</v>
      </c>
      <c r="O259" s="278" t="str">
        <f>'01-Mapa de riesgo-UO'!AG260</f>
        <v xml:space="preserve">Director de Laboratorio 
Profesional de Laboratorio 
Técnico de Laboratorio </v>
      </c>
      <c r="P259" s="280" t="str">
        <f>'01-Mapa de riesgo-UO'!AL260</f>
        <v>Anual</v>
      </c>
      <c r="Q259" s="280" t="str">
        <f>'01-Mapa de riesgo-UO'!AP260</f>
        <v>Preventivo</v>
      </c>
      <c r="R259" s="431" t="str">
        <f>'01-Mapa de riesgo-UO'!AR260</f>
        <v>ACEPTABLE</v>
      </c>
      <c r="S259" s="399" t="s">
        <v>2826</v>
      </c>
      <c r="T259" s="399"/>
      <c r="U259" s="283" t="str">
        <f>'01-Mapa de riesgo-UO'!AW260</f>
        <v>ASUMIR</v>
      </c>
      <c r="V259" s="283">
        <f>'01-Mapa de riesgo-UO'!AX260</f>
        <v>0</v>
      </c>
      <c r="W259" s="180">
        <f>IF(U259="COMPARTIR",'01-Mapa de riesgo-UO'!BA260, IF(U259=0, 0,$I$6))</f>
        <v>0</v>
      </c>
      <c r="X259" s="281"/>
      <c r="Y259" s="281"/>
      <c r="Z259" s="281"/>
      <c r="AA259" s="281"/>
      <c r="AB259" s="430" t="s">
        <v>2144</v>
      </c>
    </row>
    <row r="260" spans="1:28" ht="65.25" hidden="1" customHeight="1" x14ac:dyDescent="0.2">
      <c r="A260" s="324"/>
      <c r="B260" s="332"/>
      <c r="C260" s="402"/>
      <c r="D260" s="332"/>
      <c r="E260" s="332"/>
      <c r="F260" s="332"/>
      <c r="G260" s="52" t="str">
        <f>'01-Mapa de riesgo-UO'!I261</f>
        <v xml:space="preserve">Utilización de equipos con resultados defectuosos  </v>
      </c>
      <c r="H260" s="332"/>
      <c r="I260" s="431"/>
      <c r="J260" s="332"/>
      <c r="K260" s="401"/>
      <c r="L260" s="399"/>
      <c r="M260" s="278">
        <f>IF('01-Mapa de riesgo-UO'!S261="No existen", "No existe control para el riesgo",'01-Mapa de riesgo-UO'!W261)</f>
        <v>0</v>
      </c>
      <c r="N260" s="278">
        <f>'01-Mapa de riesgo-UO'!AB261</f>
        <v>0</v>
      </c>
      <c r="O260" s="278">
        <f>'01-Mapa de riesgo-UO'!AG261</f>
        <v>0</v>
      </c>
      <c r="P260" s="280">
        <f>'01-Mapa de riesgo-UO'!AL261</f>
        <v>0</v>
      </c>
      <c r="Q260" s="280">
        <f>'01-Mapa de riesgo-UO'!AP261</f>
        <v>0</v>
      </c>
      <c r="R260" s="431"/>
      <c r="S260" s="399"/>
      <c r="T260" s="399"/>
      <c r="U260" s="283" t="str">
        <f>'01-Mapa de riesgo-UO'!AW261</f>
        <v>ASUMIR</v>
      </c>
      <c r="V260" s="283">
        <f>'01-Mapa de riesgo-UO'!AX261</f>
        <v>0</v>
      </c>
      <c r="W260" s="180">
        <f>IF(U260="COMPARTIR",'01-Mapa de riesgo-UO'!BA261, IF(U260=0, 0,$I$6))</f>
        <v>0</v>
      </c>
      <c r="X260" s="281"/>
      <c r="Y260" s="281"/>
      <c r="Z260" s="281"/>
      <c r="AA260" s="281"/>
      <c r="AB260" s="430"/>
    </row>
    <row r="261" spans="1:28" ht="65.25" hidden="1" customHeight="1" x14ac:dyDescent="0.2">
      <c r="A261" s="324"/>
      <c r="B261" s="332"/>
      <c r="C261" s="402"/>
      <c r="D261" s="332"/>
      <c r="E261" s="332"/>
      <c r="F261" s="332"/>
      <c r="G261" s="52">
        <f>'01-Mapa de riesgo-UO'!I262</f>
        <v>0</v>
      </c>
      <c r="H261" s="332"/>
      <c r="I261" s="431"/>
      <c r="J261" s="332"/>
      <c r="K261" s="401"/>
      <c r="L261" s="399"/>
      <c r="M261" s="278">
        <f>IF('01-Mapa de riesgo-UO'!S262="No existen", "No existe control para el riesgo",'01-Mapa de riesgo-UO'!W262)</f>
        <v>0</v>
      </c>
      <c r="N261" s="278">
        <f>'01-Mapa de riesgo-UO'!AB262</f>
        <v>0</v>
      </c>
      <c r="O261" s="278">
        <f>'01-Mapa de riesgo-UO'!AG262</f>
        <v>0</v>
      </c>
      <c r="P261" s="280">
        <f>'01-Mapa de riesgo-UO'!AL262</f>
        <v>0</v>
      </c>
      <c r="Q261" s="280">
        <f>'01-Mapa de riesgo-UO'!AP262</f>
        <v>0</v>
      </c>
      <c r="R261" s="431"/>
      <c r="S261" s="399"/>
      <c r="T261" s="399"/>
      <c r="U261" s="283" t="str">
        <f>'01-Mapa de riesgo-UO'!AW262</f>
        <v>ASUMIR</v>
      </c>
      <c r="V261" s="283">
        <f>'01-Mapa de riesgo-UO'!AX262</f>
        <v>0</v>
      </c>
      <c r="W261" s="180">
        <f>IF(U261="COMPARTIR",'01-Mapa de riesgo-UO'!BA262, IF(U261=0, 0,$I$6))</f>
        <v>0</v>
      </c>
      <c r="X261" s="281"/>
      <c r="Y261" s="281"/>
      <c r="Z261" s="281"/>
      <c r="AA261" s="281"/>
      <c r="AB261" s="430"/>
    </row>
    <row r="262" spans="1:28" ht="65.25" customHeight="1" x14ac:dyDescent="0.2">
      <c r="A262" s="324">
        <v>85</v>
      </c>
      <c r="B262" s="332" t="str">
        <f>'01-Mapa de riesgo-UO'!D263</f>
        <v>EXTENSIÓN_PROYECCIÓN_SOCIAL</v>
      </c>
      <c r="C262" s="402" t="str">
        <f>+'01-Mapa de riesgo-UO'!F263</f>
        <v>NO</v>
      </c>
      <c r="D262" s="332" t="str">
        <f>'01-Mapa de riesgo-UO'!J263</f>
        <v>Imagen</v>
      </c>
      <c r="E262" s="332" t="str">
        <f>'01-Mapa de riesgo-UO'!K263</f>
        <v xml:space="preserve">Informes de resultados con datos personales e información general incompleta o con datos errados </v>
      </c>
      <c r="F262" s="332" t="str">
        <f>'01-Mapa de riesgo-UO'!L263</f>
        <v>Emitir informes de resultados con datos errados</v>
      </c>
      <c r="G262" s="52" t="str">
        <f>'01-Mapa de riesgo-UO'!I263</f>
        <v xml:space="preserve">Suministro de la información errada por parte del cliente </v>
      </c>
      <c r="H262" s="332" t="str">
        <f>'01-Mapa de riesgo-UO'!M263</f>
        <v xml:space="preserve">Pérdida de  credibilidad en el laboratorio
Pérdida de la confianza en el laboratorio
Pérdida o suspensión de la acreditación </v>
      </c>
      <c r="I262" s="431" t="str">
        <f>'01-Mapa de riesgo-UO'!AT263</f>
        <v>MODERADO</v>
      </c>
      <c r="J262" s="332" t="str">
        <f>'01-Mapa de riesgo-UO'!AU263</f>
        <v xml:space="preserve">N° Certificados emitidos con error/ N° Total de certificados expedidos*100 </v>
      </c>
      <c r="K262" s="403">
        <v>3.0000000000000001E-3</v>
      </c>
      <c r="L262" s="399" t="s">
        <v>2825</v>
      </c>
      <c r="M262" s="278"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78">
        <f>'01-Mapa de riesgo-UO'!AB263</f>
        <v>0</v>
      </c>
      <c r="O262" s="278" t="str">
        <f>'01-Mapa de riesgo-UO'!AG263</f>
        <v xml:space="preserve">Asistencial Administrativo </v>
      </c>
      <c r="P262" s="280" t="str">
        <f>'01-Mapa de riesgo-UO'!AL263</f>
        <v>Diaria</v>
      </c>
      <c r="Q262" s="280" t="str">
        <f>'01-Mapa de riesgo-UO'!AP263</f>
        <v>Preventivo</v>
      </c>
      <c r="R262" s="431" t="str">
        <f>'01-Mapa de riesgo-UO'!AR263</f>
        <v>ACEPTABLE</v>
      </c>
      <c r="S262" s="399" t="s">
        <v>2826</v>
      </c>
      <c r="T262" s="399"/>
      <c r="U262" s="283" t="str">
        <f>'01-Mapa de riesgo-UO'!AW263</f>
        <v>TRANSFERIR</v>
      </c>
      <c r="V262" s="28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81" t="s">
        <v>558</v>
      </c>
      <c r="Y262" s="286" t="s">
        <v>2828</v>
      </c>
      <c r="Z262" s="281" t="s">
        <v>561</v>
      </c>
      <c r="AA262" s="281" t="s">
        <v>2829</v>
      </c>
      <c r="AB262" s="430" t="s">
        <v>2143</v>
      </c>
    </row>
    <row r="263" spans="1:28" ht="65.25" hidden="1" customHeight="1" x14ac:dyDescent="0.2">
      <c r="A263" s="324"/>
      <c r="B263" s="332"/>
      <c r="C263" s="402"/>
      <c r="D263" s="332"/>
      <c r="E263" s="332"/>
      <c r="F263" s="332"/>
      <c r="G263" s="52" t="str">
        <f>'01-Mapa de riesgo-UO'!I264</f>
        <v>Excel con función de autocompletar. 
No se realiza revision de la información de los laboratorios clinicos al momento de ingreso</v>
      </c>
      <c r="H263" s="332"/>
      <c r="I263" s="431"/>
      <c r="J263" s="332"/>
      <c r="K263" s="401"/>
      <c r="L263" s="399"/>
      <c r="M263" s="278"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78">
        <f>'01-Mapa de riesgo-UO'!AB264</f>
        <v>0</v>
      </c>
      <c r="O263" s="278" t="str">
        <f>'01-Mapa de riesgo-UO'!AG264</f>
        <v xml:space="preserve">Director de Laboratorio 
Profesional de Laboratorio 
Técnico de Laboratorio </v>
      </c>
      <c r="P263" s="280" t="str">
        <f>'01-Mapa de riesgo-UO'!AL264</f>
        <v>Diaria</v>
      </c>
      <c r="Q263" s="280" t="str">
        <f>'01-Mapa de riesgo-UO'!AP264</f>
        <v>Preventivo</v>
      </c>
      <c r="R263" s="431"/>
      <c r="S263" s="399" t="s">
        <v>2827</v>
      </c>
      <c r="T263" s="399"/>
      <c r="U263" s="283" t="str">
        <f>'01-Mapa de riesgo-UO'!AW264</f>
        <v>REDUCIR</v>
      </c>
      <c r="V263" s="28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81" t="s">
        <v>558</v>
      </c>
      <c r="Y263" s="286" t="s">
        <v>2830</v>
      </c>
      <c r="Z263" s="281" t="s">
        <v>561</v>
      </c>
      <c r="AA263" s="281" t="s">
        <v>2829</v>
      </c>
      <c r="AB263" s="430"/>
    </row>
    <row r="264" spans="1:28" ht="65.25" hidden="1" customHeight="1" x14ac:dyDescent="0.2">
      <c r="A264" s="324"/>
      <c r="B264" s="332"/>
      <c r="C264" s="402"/>
      <c r="D264" s="332"/>
      <c r="E264" s="332"/>
      <c r="F264" s="332"/>
      <c r="G264" s="52" t="str">
        <f>'01-Mapa de riesgo-UO'!I265</f>
        <v xml:space="preserve">Interpretación inadecuada de la norma </v>
      </c>
      <c r="H264" s="332"/>
      <c r="I264" s="431"/>
      <c r="J264" s="332"/>
      <c r="K264" s="401"/>
      <c r="L264" s="399"/>
      <c r="M264" s="278" t="str">
        <f>IF('01-Mapa de riesgo-UO'!S265="No existen", "No existe control para el riesgo",'01-Mapa de riesgo-UO'!W265)</f>
        <v>Revisar en la  tabla cruzada del LGM los requisitos de la NTC-ISO IEC 17025-2017 y los RACs del ONAC
Socialización con el equipo de la publicación del alcance</v>
      </c>
      <c r="N264" s="278">
        <f>'01-Mapa de riesgo-UO'!AB265</f>
        <v>0</v>
      </c>
      <c r="O264" s="278" t="str">
        <f>'01-Mapa de riesgo-UO'!AG265</f>
        <v xml:space="preserve">Profesional de Laboratorio </v>
      </c>
      <c r="P264" s="280" t="str">
        <f>'01-Mapa de riesgo-UO'!AL265</f>
        <v>Diaria</v>
      </c>
      <c r="Q264" s="280" t="str">
        <f>'01-Mapa de riesgo-UO'!AP265</f>
        <v>Preventivo</v>
      </c>
      <c r="R264" s="431"/>
      <c r="S264" s="399" t="s">
        <v>2827</v>
      </c>
      <c r="T264" s="399"/>
      <c r="U264" s="283" t="str">
        <f>'01-Mapa de riesgo-UO'!AW265</f>
        <v>REDUCIR</v>
      </c>
      <c r="V264" s="283" t="str">
        <f>'01-Mapa de riesgo-UO'!AX265</f>
        <v xml:space="preserve">Realizar   la revisión de las  normas técnicas del laboratorio. 
Socializar la publicación del alcance de la acreditación </v>
      </c>
      <c r="W264" s="180">
        <f>IF(U264="COMPARTIR",'01-Mapa de riesgo-UO'!BA265, IF(U264=0, 0,$I$6))</f>
        <v>0</v>
      </c>
      <c r="X264" s="281" t="s">
        <v>558</v>
      </c>
      <c r="Y264" s="286" t="s">
        <v>2831</v>
      </c>
      <c r="Z264" s="281" t="s">
        <v>561</v>
      </c>
      <c r="AA264" s="281" t="s">
        <v>2829</v>
      </c>
      <c r="AB264" s="430"/>
    </row>
    <row r="265" spans="1:28" ht="65.25" customHeight="1" x14ac:dyDescent="0.2">
      <c r="A265" s="324">
        <v>86</v>
      </c>
      <c r="B265" s="332" t="str">
        <f>'01-Mapa de riesgo-UO'!D266</f>
        <v>EXTENSIÓN_PROYECCIÓN_SOCIAL</v>
      </c>
      <c r="C265" s="402" t="str">
        <f>+'01-Mapa de riesgo-UO'!F266</f>
        <v>NO</v>
      </c>
      <c r="D265" s="332" t="str">
        <f>'01-Mapa de riesgo-UO'!J266</f>
        <v>Corrupción</v>
      </c>
      <c r="E265" s="332" t="str">
        <f>'01-Mapa de riesgo-UO'!K266</f>
        <v>Pérdida de la imparcialidad
(4.1.3)</v>
      </c>
      <c r="F265" s="332"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32" t="str">
        <f>'01-Mapa de riesgo-UO'!M266</f>
        <v>Pérdida de  credibilidad en el laboratorio
Pérdida de la confianza en el funcionario
Iniciación de un proceso disciplinario</v>
      </c>
      <c r="I265" s="431" t="str">
        <f>'01-Mapa de riesgo-UO'!AT266</f>
        <v>LEVE</v>
      </c>
      <c r="J265" s="332" t="str">
        <f>'01-Mapa de riesgo-UO'!AU266</f>
        <v>Número certificados con pérdida de la imparcialidad / Número certificados expedidos por el laboratorio</v>
      </c>
      <c r="K265" s="424">
        <v>0</v>
      </c>
      <c r="L265" s="399" t="s">
        <v>2335</v>
      </c>
      <c r="M265" s="278" t="str">
        <f>IF('01-Mapa de riesgo-UO'!S266="No existen", "No existe control para el riesgo",'01-Mapa de riesgo-UO'!W266)</f>
        <v>Firmar por parte de cada funcionario los siguientes formatos:
- Conflicto de interés
- Acta de compromiso ético
- Declaración de impedimento</v>
      </c>
      <c r="N265" s="278">
        <f>'01-Mapa de riesgo-UO'!AB266</f>
        <v>0</v>
      </c>
      <c r="O265" s="278" t="str">
        <f>'01-Mapa de riesgo-UO'!AG266</f>
        <v>Contratista</v>
      </c>
      <c r="P265" s="280" t="str">
        <f>'01-Mapa de riesgo-UO'!AL266</f>
        <v>Anual</v>
      </c>
      <c r="Q265" s="280" t="str">
        <f>'01-Mapa de riesgo-UO'!AP266</f>
        <v>Preventivo</v>
      </c>
      <c r="R265" s="431" t="str">
        <f>'01-Mapa de riesgo-UO'!AR266</f>
        <v>ACEPTABLE</v>
      </c>
      <c r="S265" s="399" t="s">
        <v>2347</v>
      </c>
      <c r="T265" s="399"/>
      <c r="U265" s="283" t="str">
        <f>'01-Mapa de riesgo-UO'!AW266</f>
        <v>ASUMIR</v>
      </c>
      <c r="V265" s="283">
        <f>'01-Mapa de riesgo-UO'!AX266</f>
        <v>0</v>
      </c>
      <c r="W265" s="180">
        <f>IF(U265="COMPARTIR",'01-Mapa de riesgo-UO'!BA266, IF(U265=0, 0,$I$6))</f>
        <v>0</v>
      </c>
      <c r="X265" s="281"/>
      <c r="Y265" s="281"/>
      <c r="Z265" s="281"/>
      <c r="AA265" s="281"/>
      <c r="AB265" s="430" t="s">
        <v>2144</v>
      </c>
    </row>
    <row r="266" spans="1:28" ht="65.25" hidden="1" customHeight="1" x14ac:dyDescent="0.2">
      <c r="A266" s="324"/>
      <c r="B266" s="332"/>
      <c r="C266" s="402"/>
      <c r="D266" s="332"/>
      <c r="E266" s="332"/>
      <c r="F266" s="332"/>
      <c r="G266" s="52" t="str">
        <f>'01-Mapa de riesgo-UO'!I267</f>
        <v>Conflicto de interés, al prestar servicios de calibración entre las dependencias de la Universidad</v>
      </c>
      <c r="H266" s="332"/>
      <c r="I266" s="431"/>
      <c r="J266" s="332"/>
      <c r="K266" s="401"/>
      <c r="L266" s="399"/>
      <c r="M266" s="278">
        <f>IF('01-Mapa de riesgo-UO'!S267="No existen", "No existe control para el riesgo",'01-Mapa de riesgo-UO'!W267)</f>
        <v>0</v>
      </c>
      <c r="N266" s="278">
        <f>'01-Mapa de riesgo-UO'!AB267</f>
        <v>0</v>
      </c>
      <c r="O266" s="278">
        <f>'01-Mapa de riesgo-UO'!AG267</f>
        <v>0</v>
      </c>
      <c r="P266" s="280">
        <f>'01-Mapa de riesgo-UO'!AL267</f>
        <v>0</v>
      </c>
      <c r="Q266" s="280">
        <f>'01-Mapa de riesgo-UO'!AP267</f>
        <v>0</v>
      </c>
      <c r="R266" s="431"/>
      <c r="S266" s="399"/>
      <c r="T266" s="399"/>
      <c r="U266" s="283" t="str">
        <f>'01-Mapa de riesgo-UO'!AW267</f>
        <v>ASUMIR</v>
      </c>
      <c r="V266" s="283">
        <f>'01-Mapa de riesgo-UO'!AX267</f>
        <v>0</v>
      </c>
      <c r="W266" s="180">
        <f>IF(U266="COMPARTIR",'01-Mapa de riesgo-UO'!BA267, IF(U266=0, 0,$I$6))</f>
        <v>0</v>
      </c>
      <c r="X266" s="281"/>
      <c r="Y266" s="281"/>
      <c r="Z266" s="281"/>
      <c r="AA266" s="281"/>
      <c r="AB266" s="430"/>
    </row>
    <row r="267" spans="1:28" ht="65.25" hidden="1" customHeight="1" x14ac:dyDescent="0.2">
      <c r="A267" s="324"/>
      <c r="B267" s="332"/>
      <c r="C267" s="402"/>
      <c r="D267" s="332"/>
      <c r="E267" s="332"/>
      <c r="F267" s="332"/>
      <c r="G267" s="52">
        <f>'01-Mapa de riesgo-UO'!I268</f>
        <v>0</v>
      </c>
      <c r="H267" s="332"/>
      <c r="I267" s="431"/>
      <c r="J267" s="332"/>
      <c r="K267" s="401"/>
      <c r="L267" s="399"/>
      <c r="M267" s="278">
        <f>IF('01-Mapa de riesgo-UO'!S268="No existen", "No existe control para el riesgo",'01-Mapa de riesgo-UO'!W268)</f>
        <v>0</v>
      </c>
      <c r="N267" s="278">
        <f>'01-Mapa de riesgo-UO'!AB268</f>
        <v>0</v>
      </c>
      <c r="O267" s="278">
        <f>'01-Mapa de riesgo-UO'!AG268</f>
        <v>0</v>
      </c>
      <c r="P267" s="280">
        <f>'01-Mapa de riesgo-UO'!AL268</f>
        <v>0</v>
      </c>
      <c r="Q267" s="280">
        <f>'01-Mapa de riesgo-UO'!AP268</f>
        <v>0</v>
      </c>
      <c r="R267" s="431"/>
      <c r="S267" s="399"/>
      <c r="T267" s="399"/>
      <c r="U267" s="283" t="str">
        <f>'01-Mapa de riesgo-UO'!AW268</f>
        <v>ASUMIR</v>
      </c>
      <c r="V267" s="283">
        <f>'01-Mapa de riesgo-UO'!AX268</f>
        <v>0</v>
      </c>
      <c r="W267" s="180">
        <f>IF(U267="COMPARTIR",'01-Mapa de riesgo-UO'!BA268, IF(U267=0, 0,$I$6))</f>
        <v>0</v>
      </c>
      <c r="X267" s="281"/>
      <c r="Y267" s="281"/>
      <c r="Z267" s="281"/>
      <c r="AA267" s="281"/>
      <c r="AB267" s="430"/>
    </row>
    <row r="268" spans="1:28" ht="65.25" customHeight="1" x14ac:dyDescent="0.2">
      <c r="A268" s="324">
        <v>87</v>
      </c>
      <c r="B268" s="332" t="str">
        <f>'01-Mapa de riesgo-UO'!D269</f>
        <v>EXTENSIÓN_PROYECCIÓN_SOCIAL</v>
      </c>
      <c r="C268" s="402" t="str">
        <f>+'01-Mapa de riesgo-UO'!F269</f>
        <v>NO</v>
      </c>
      <c r="D268" s="332" t="str">
        <f>'01-Mapa de riesgo-UO'!J269</f>
        <v>Operacional</v>
      </c>
      <c r="E268" s="332" t="str">
        <f>'01-Mapa de riesgo-UO'!K269</f>
        <v>Pérdida de la validez de los resultados del laboratorio
(6.3)</v>
      </c>
      <c r="F268" s="332" t="str">
        <f>'01-Mapa de riesgo-UO'!L269</f>
        <v>Tener condiciones ambientales inadecuadas puede afectar la validez de los resultados</v>
      </c>
      <c r="G268" s="52" t="str">
        <f>'01-Mapa de riesgo-UO'!I269</f>
        <v>Condiciones ambientales inadecuadas para las calibraciones</v>
      </c>
      <c r="H268" s="332" t="str">
        <f>'01-Mapa de riesgo-UO'!M269</f>
        <v xml:space="preserve">Pérdida de credibilidad en el laboratorio
Pérdida de la confianza en el laboratorio
              </v>
      </c>
      <c r="I268" s="431" t="str">
        <f>'01-Mapa de riesgo-UO'!AT269</f>
        <v>LEVE</v>
      </c>
      <c r="J268" s="332" t="str">
        <f>'01-Mapa de riesgo-UO'!AU269</f>
        <v>Número de veces en que las condiciones ambientales del laboratorio se salieron de los límites establecidos para la calibración / Número de calibraciones realizadas en la vigencia</v>
      </c>
      <c r="K268" s="424">
        <v>0</v>
      </c>
      <c r="L268" s="399" t="s">
        <v>2336</v>
      </c>
      <c r="M268" s="278" t="str">
        <f>IF('01-Mapa de riesgo-UO'!S269="No existen", "No existe control para el riesgo",'01-Mapa de riesgo-UO'!W269)</f>
        <v>Controlar las condiciones ambientales del laboratorio durante las calibraciones</v>
      </c>
      <c r="N268" s="278">
        <f>'01-Mapa de riesgo-UO'!AB269</f>
        <v>0</v>
      </c>
      <c r="O268" s="278" t="str">
        <f>'01-Mapa de riesgo-UO'!AG269</f>
        <v>Contratista</v>
      </c>
      <c r="P268" s="280" t="str">
        <f>'01-Mapa de riesgo-UO'!AL269</f>
        <v>Diaria</v>
      </c>
      <c r="Q268" s="280" t="str">
        <f>'01-Mapa de riesgo-UO'!AP269</f>
        <v>Preventivo</v>
      </c>
      <c r="R268" s="431" t="str">
        <f>'01-Mapa de riesgo-UO'!AR269</f>
        <v>ACEPTABLE</v>
      </c>
      <c r="S268" s="399" t="s">
        <v>2347</v>
      </c>
      <c r="T268" s="399"/>
      <c r="U268" s="283" t="str">
        <f>'01-Mapa de riesgo-UO'!AW269</f>
        <v>ASUMIR</v>
      </c>
      <c r="V268" s="283">
        <f>'01-Mapa de riesgo-UO'!AX269</f>
        <v>0</v>
      </c>
      <c r="W268" s="180">
        <f>IF(U268="COMPARTIR",'01-Mapa de riesgo-UO'!BA269, IF(U268=0, 0,$I$6))</f>
        <v>0</v>
      </c>
      <c r="X268" s="281"/>
      <c r="Y268" s="281"/>
      <c r="Z268" s="281"/>
      <c r="AA268" s="281"/>
      <c r="AB268" s="430" t="s">
        <v>2144</v>
      </c>
    </row>
    <row r="269" spans="1:28" ht="65.25" hidden="1" customHeight="1" x14ac:dyDescent="0.2">
      <c r="A269" s="324"/>
      <c r="B269" s="332"/>
      <c r="C269" s="402"/>
      <c r="D269" s="332"/>
      <c r="E269" s="332"/>
      <c r="F269" s="332"/>
      <c r="G269" s="52">
        <f>'01-Mapa de riesgo-UO'!I270</f>
        <v>0</v>
      </c>
      <c r="H269" s="332"/>
      <c r="I269" s="431"/>
      <c r="J269" s="332"/>
      <c r="K269" s="401"/>
      <c r="L269" s="399"/>
      <c r="M269" s="278">
        <f>IF('01-Mapa de riesgo-UO'!S270="No existen", "No existe control para el riesgo",'01-Mapa de riesgo-UO'!W270)</f>
        <v>0</v>
      </c>
      <c r="N269" s="278">
        <f>'01-Mapa de riesgo-UO'!AB270</f>
        <v>0</v>
      </c>
      <c r="O269" s="278">
        <f>'01-Mapa de riesgo-UO'!AG270</f>
        <v>0</v>
      </c>
      <c r="P269" s="280">
        <f>'01-Mapa de riesgo-UO'!AL270</f>
        <v>0</v>
      </c>
      <c r="Q269" s="280">
        <f>'01-Mapa de riesgo-UO'!AP270</f>
        <v>0</v>
      </c>
      <c r="R269" s="431"/>
      <c r="S269" s="399"/>
      <c r="T269" s="399"/>
      <c r="U269" s="283" t="str">
        <f>'01-Mapa de riesgo-UO'!AW270</f>
        <v>ASUMIR</v>
      </c>
      <c r="V269" s="283">
        <f>'01-Mapa de riesgo-UO'!AX270</f>
        <v>0</v>
      </c>
      <c r="W269" s="180">
        <f>IF(U269="COMPARTIR",'01-Mapa de riesgo-UO'!BA270, IF(U269=0, 0,$I$6))</f>
        <v>0</v>
      </c>
      <c r="X269" s="281"/>
      <c r="Y269" s="281"/>
      <c r="Z269" s="281"/>
      <c r="AA269" s="281"/>
      <c r="AB269" s="430"/>
    </row>
    <row r="270" spans="1:28" ht="65.25" hidden="1" customHeight="1" x14ac:dyDescent="0.2">
      <c r="A270" s="324"/>
      <c r="B270" s="332"/>
      <c r="C270" s="402"/>
      <c r="D270" s="332"/>
      <c r="E270" s="332"/>
      <c r="F270" s="332"/>
      <c r="G270" s="52">
        <f>'01-Mapa de riesgo-UO'!I271</f>
        <v>0</v>
      </c>
      <c r="H270" s="332"/>
      <c r="I270" s="431"/>
      <c r="J270" s="332"/>
      <c r="K270" s="401"/>
      <c r="L270" s="399"/>
      <c r="M270" s="278">
        <f>IF('01-Mapa de riesgo-UO'!S271="No existen", "No existe control para el riesgo",'01-Mapa de riesgo-UO'!W271)</f>
        <v>0</v>
      </c>
      <c r="N270" s="278">
        <f>'01-Mapa de riesgo-UO'!AB271</f>
        <v>0</v>
      </c>
      <c r="O270" s="278">
        <f>'01-Mapa de riesgo-UO'!AG271</f>
        <v>0</v>
      </c>
      <c r="P270" s="280">
        <f>'01-Mapa de riesgo-UO'!AL271</f>
        <v>0</v>
      </c>
      <c r="Q270" s="280">
        <f>'01-Mapa de riesgo-UO'!AP271</f>
        <v>0</v>
      </c>
      <c r="R270" s="431"/>
      <c r="S270" s="399"/>
      <c r="T270" s="399"/>
      <c r="U270" s="283" t="str">
        <f>'01-Mapa de riesgo-UO'!AW271</f>
        <v>ASUMIR</v>
      </c>
      <c r="V270" s="283">
        <f>'01-Mapa de riesgo-UO'!AX271</f>
        <v>0</v>
      </c>
      <c r="W270" s="180">
        <f>IF(U270="COMPARTIR",'01-Mapa de riesgo-UO'!BA271, IF(U270=0, 0,$I$6))</f>
        <v>0</v>
      </c>
      <c r="X270" s="281"/>
      <c r="Y270" s="281"/>
      <c r="Z270" s="281"/>
      <c r="AA270" s="281"/>
      <c r="AB270" s="430"/>
    </row>
    <row r="271" spans="1:28" ht="65.25" customHeight="1" x14ac:dyDescent="0.2">
      <c r="A271" s="324">
        <v>88</v>
      </c>
      <c r="B271" s="332" t="str">
        <f>'01-Mapa de riesgo-UO'!D272</f>
        <v>EXTENSIÓN_PROYECCIÓN_SOCIAL</v>
      </c>
      <c r="C271" s="402" t="str">
        <f>+'01-Mapa de riesgo-UO'!F272</f>
        <v>NO</v>
      </c>
      <c r="D271" s="332" t="str">
        <f>'01-Mapa de riesgo-UO'!J272</f>
        <v>Operacional</v>
      </c>
      <c r="E271" s="332" t="str">
        <f>'01-Mapa de riesgo-UO'!K272</f>
        <v>Pérdida de la validez de los resultados del laboratorio
(6.4)</v>
      </c>
      <c r="F271" s="332"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32" t="str">
        <f>'01-Mapa de riesgo-UO'!M272</f>
        <v>Pérdida de credibilidad en el laboratorio                                                                                                                                                      Pérdida de la confianza en el laboratorio</v>
      </c>
      <c r="I271" s="431" t="str">
        <f>'01-Mapa de riesgo-UO'!AT272</f>
        <v>LEVE</v>
      </c>
      <c r="J271" s="332" t="str">
        <f>'01-Mapa de riesgo-UO'!AU272</f>
        <v>% de cumplimiento del plan de calibración, verificación y mantenimiento</v>
      </c>
      <c r="K271" s="424">
        <v>1</v>
      </c>
      <c r="L271" s="399" t="s">
        <v>2337</v>
      </c>
      <c r="M271" s="278" t="str">
        <f>IF('01-Mapa de riesgo-UO'!S272="No existen", "No existe control para el riesgo",'01-Mapa de riesgo-UO'!W272)</f>
        <v>Cumplir con la programación establecida en el Plan de calibración, verificación y mantenimiento del laboratorio en cada vigencia</v>
      </c>
      <c r="N271" s="278">
        <f>'01-Mapa de riesgo-UO'!AB272</f>
        <v>0</v>
      </c>
      <c r="O271" s="278" t="str">
        <f>'01-Mapa de riesgo-UO'!AG272</f>
        <v>Transitorio</v>
      </c>
      <c r="P271" s="280" t="str">
        <f>'01-Mapa de riesgo-UO'!AL272</f>
        <v>Anual</v>
      </c>
      <c r="Q271" s="280" t="str">
        <f>'01-Mapa de riesgo-UO'!AP272</f>
        <v>Preventivo</v>
      </c>
      <c r="R271" s="431" t="str">
        <f>'01-Mapa de riesgo-UO'!AR272</f>
        <v>ACEPTABLE</v>
      </c>
      <c r="S271" s="399" t="s">
        <v>2347</v>
      </c>
      <c r="T271" s="399"/>
      <c r="U271" s="283" t="str">
        <f>'01-Mapa de riesgo-UO'!AW272</f>
        <v>ASUMIR</v>
      </c>
      <c r="V271" s="283">
        <f>'01-Mapa de riesgo-UO'!AX272</f>
        <v>0</v>
      </c>
      <c r="W271" s="180">
        <f>IF(U271="COMPARTIR",'01-Mapa de riesgo-UO'!BA272, IF(U271=0, 0,$I$6))</f>
        <v>0</v>
      </c>
      <c r="X271" s="281"/>
      <c r="Y271" s="281"/>
      <c r="Z271" s="281"/>
      <c r="AA271" s="281"/>
      <c r="AB271" s="430" t="s">
        <v>2144</v>
      </c>
    </row>
    <row r="272" spans="1:28" ht="65.25" hidden="1" customHeight="1" x14ac:dyDescent="0.2">
      <c r="A272" s="324"/>
      <c r="B272" s="332"/>
      <c r="C272" s="402"/>
      <c r="D272" s="332"/>
      <c r="E272" s="332"/>
      <c r="F272" s="332"/>
      <c r="G272" s="52">
        <f>'01-Mapa de riesgo-UO'!I273</f>
        <v>0</v>
      </c>
      <c r="H272" s="332"/>
      <c r="I272" s="431"/>
      <c r="J272" s="332"/>
      <c r="K272" s="401"/>
      <c r="L272" s="399"/>
      <c r="M272" s="278">
        <f>IF('01-Mapa de riesgo-UO'!S273="No existen", "No existe control para el riesgo",'01-Mapa de riesgo-UO'!W273)</f>
        <v>0</v>
      </c>
      <c r="N272" s="278">
        <f>'01-Mapa de riesgo-UO'!AB273</f>
        <v>0</v>
      </c>
      <c r="O272" s="278">
        <f>'01-Mapa de riesgo-UO'!AG273</f>
        <v>0</v>
      </c>
      <c r="P272" s="280">
        <f>'01-Mapa de riesgo-UO'!AL273</f>
        <v>0</v>
      </c>
      <c r="Q272" s="280">
        <f>'01-Mapa de riesgo-UO'!AP273</f>
        <v>0</v>
      </c>
      <c r="R272" s="431"/>
      <c r="S272" s="399"/>
      <c r="T272" s="399"/>
      <c r="U272" s="283" t="str">
        <f>'01-Mapa de riesgo-UO'!AW273</f>
        <v>ASUMIR</v>
      </c>
      <c r="V272" s="283">
        <f>'01-Mapa de riesgo-UO'!AX273</f>
        <v>0</v>
      </c>
      <c r="W272" s="180">
        <f>IF(U272="COMPARTIR",'01-Mapa de riesgo-UO'!BA273, IF(U272=0, 0,$I$6))</f>
        <v>0</v>
      </c>
      <c r="X272" s="281"/>
      <c r="Y272" s="281"/>
      <c r="Z272" s="281"/>
      <c r="AA272" s="281"/>
      <c r="AB272" s="430"/>
    </row>
    <row r="273" spans="1:28" ht="65.25" hidden="1" customHeight="1" x14ac:dyDescent="0.2">
      <c r="A273" s="324"/>
      <c r="B273" s="332"/>
      <c r="C273" s="402"/>
      <c r="D273" s="332"/>
      <c r="E273" s="332"/>
      <c r="F273" s="332"/>
      <c r="G273" s="52">
        <f>'01-Mapa de riesgo-UO'!I274</f>
        <v>0</v>
      </c>
      <c r="H273" s="332"/>
      <c r="I273" s="431"/>
      <c r="J273" s="332"/>
      <c r="K273" s="401"/>
      <c r="L273" s="399"/>
      <c r="M273" s="278">
        <f>IF('01-Mapa de riesgo-UO'!S274="No existen", "No existe control para el riesgo",'01-Mapa de riesgo-UO'!W274)</f>
        <v>0</v>
      </c>
      <c r="N273" s="278">
        <f>'01-Mapa de riesgo-UO'!AB274</f>
        <v>0</v>
      </c>
      <c r="O273" s="278">
        <f>'01-Mapa de riesgo-UO'!AG274</f>
        <v>0</v>
      </c>
      <c r="P273" s="280">
        <f>'01-Mapa de riesgo-UO'!AL274</f>
        <v>0</v>
      </c>
      <c r="Q273" s="280">
        <f>'01-Mapa de riesgo-UO'!AP274</f>
        <v>0</v>
      </c>
      <c r="R273" s="431"/>
      <c r="S273" s="399"/>
      <c r="T273" s="399"/>
      <c r="U273" s="283" t="str">
        <f>'01-Mapa de riesgo-UO'!AW274</f>
        <v>ASUMIR</v>
      </c>
      <c r="V273" s="283">
        <f>'01-Mapa de riesgo-UO'!AX274</f>
        <v>0</v>
      </c>
      <c r="W273" s="180">
        <f>IF(U273="COMPARTIR",'01-Mapa de riesgo-UO'!BA274, IF(U273=0, 0,$I$6))</f>
        <v>0</v>
      </c>
      <c r="X273" s="281"/>
      <c r="Y273" s="281"/>
      <c r="Z273" s="281"/>
      <c r="AA273" s="281"/>
      <c r="AB273" s="430"/>
    </row>
    <row r="274" spans="1:28" ht="65.25" customHeight="1" x14ac:dyDescent="0.2">
      <c r="A274" s="324">
        <v>89</v>
      </c>
      <c r="B274" s="332" t="str">
        <f>'01-Mapa de riesgo-UO'!D275</f>
        <v>EXTENSIÓN_PROYECCIÓN_SOCIAL</v>
      </c>
      <c r="C274" s="402" t="str">
        <f>+'01-Mapa de riesgo-UO'!F275</f>
        <v>NO</v>
      </c>
      <c r="D274" s="332" t="str">
        <f>'01-Mapa de riesgo-UO'!J275</f>
        <v>Operacional</v>
      </c>
      <c r="E274" s="332" t="str">
        <f>'01-Mapa de riesgo-UO'!K275</f>
        <v>Pérdida de la validez de los resultados del laboratorio
(6.4.9)</v>
      </c>
      <c r="F274" s="332"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32" t="str">
        <f>'01-Mapa de riesgo-UO'!M275</f>
        <v>Pérdida de  credibilidad en el laboratorio
Pérdida de la confianza en el laboratorio</v>
      </c>
      <c r="I274" s="431" t="str">
        <f>'01-Mapa de riesgo-UO'!AT275</f>
        <v>LEVE</v>
      </c>
      <c r="J274" s="332" t="str">
        <f>'01-Mapa de riesgo-UO'!AU275</f>
        <v>Número de equipos defectuosos detectados en el laboratorio / Total de equipos</v>
      </c>
      <c r="K274" s="424">
        <v>0</v>
      </c>
      <c r="L274" s="399" t="s">
        <v>2338</v>
      </c>
      <c r="M274" s="278" t="str">
        <f>IF('01-Mapa de riesgo-UO'!S275="No existen", "No existe control para el riesgo",'01-Mapa de riesgo-UO'!W275)</f>
        <v>Realizar las comprobaciones intermedias de los patrones de calibración según la programación del Plan de calibración, verificación y mantenimiento del laboratorio</v>
      </c>
      <c r="N274" s="278">
        <f>'01-Mapa de riesgo-UO'!AB275</f>
        <v>0</v>
      </c>
      <c r="O274" s="278" t="str">
        <f>'01-Mapa de riesgo-UO'!AG275</f>
        <v>Transitorio</v>
      </c>
      <c r="P274" s="280" t="str">
        <f>'01-Mapa de riesgo-UO'!AL275</f>
        <v>Trimestral</v>
      </c>
      <c r="Q274" s="280" t="str">
        <f>'01-Mapa de riesgo-UO'!AP275</f>
        <v>Preventivo</v>
      </c>
      <c r="R274" s="431" t="str">
        <f>'01-Mapa de riesgo-UO'!AR275</f>
        <v>ACEPTABLE</v>
      </c>
      <c r="S274" s="399" t="s">
        <v>2347</v>
      </c>
      <c r="T274" s="399"/>
      <c r="U274" s="283" t="str">
        <f>'01-Mapa de riesgo-UO'!AW275</f>
        <v>ASUMIR</v>
      </c>
      <c r="V274" s="28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81"/>
      <c r="Y274" s="281"/>
      <c r="Z274" s="281"/>
      <c r="AA274" s="281"/>
      <c r="AB274" s="430" t="s">
        <v>2144</v>
      </c>
    </row>
    <row r="275" spans="1:28" ht="65.25" hidden="1" customHeight="1" x14ac:dyDescent="0.2">
      <c r="A275" s="324"/>
      <c r="B275" s="332"/>
      <c r="C275" s="402"/>
      <c r="D275" s="332"/>
      <c r="E275" s="332"/>
      <c r="F275" s="332"/>
      <c r="G275" s="52">
        <f>'01-Mapa de riesgo-UO'!I276</f>
        <v>0</v>
      </c>
      <c r="H275" s="332"/>
      <c r="I275" s="431"/>
      <c r="J275" s="332"/>
      <c r="K275" s="401"/>
      <c r="L275" s="399"/>
      <c r="M275" s="278" t="str">
        <f>IF('01-Mapa de riesgo-UO'!S276="No existen", "No existe control para el riesgo",'01-Mapa de riesgo-UO'!W276)</f>
        <v>Revisión de los certificados de calibración de los patrones  utilizando la Regla de Decisión establecida por el laboratorio</v>
      </c>
      <c r="N275" s="278">
        <f>'01-Mapa de riesgo-UO'!AB276</f>
        <v>0</v>
      </c>
      <c r="O275" s="278" t="str">
        <f>'01-Mapa de riesgo-UO'!AG276</f>
        <v>Transitorio</v>
      </c>
      <c r="P275" s="280" t="str">
        <f>'01-Mapa de riesgo-UO'!AL276</f>
        <v>No definida</v>
      </c>
      <c r="Q275" s="280" t="str">
        <f>'01-Mapa de riesgo-UO'!AP276</f>
        <v>Preventivo</v>
      </c>
      <c r="R275" s="431"/>
      <c r="S275" s="399" t="s">
        <v>2347</v>
      </c>
      <c r="T275" s="399"/>
      <c r="U275" s="283">
        <f>'01-Mapa de riesgo-UO'!AW276</f>
        <v>0</v>
      </c>
      <c r="V275" s="283">
        <f>'01-Mapa de riesgo-UO'!AX276</f>
        <v>0</v>
      </c>
      <c r="W275" s="180">
        <f>IF(U275="COMPARTIR",'01-Mapa de riesgo-UO'!BA276, IF(U275=0, 0,$I$6))</f>
        <v>0</v>
      </c>
      <c r="X275" s="281"/>
      <c r="Y275" s="281"/>
      <c r="Z275" s="281"/>
      <c r="AA275" s="281"/>
      <c r="AB275" s="430"/>
    </row>
    <row r="276" spans="1:28" ht="65.25" hidden="1" customHeight="1" x14ac:dyDescent="0.2">
      <c r="A276" s="324"/>
      <c r="B276" s="332"/>
      <c r="C276" s="402"/>
      <c r="D276" s="332"/>
      <c r="E276" s="332"/>
      <c r="F276" s="332"/>
      <c r="G276" s="52">
        <f>'01-Mapa de riesgo-UO'!I277</f>
        <v>0</v>
      </c>
      <c r="H276" s="332"/>
      <c r="I276" s="431"/>
      <c r="J276" s="332"/>
      <c r="K276" s="401"/>
      <c r="L276" s="399"/>
      <c r="M276" s="278">
        <f>IF('01-Mapa de riesgo-UO'!S277="No existen", "No existe control para el riesgo",'01-Mapa de riesgo-UO'!W277)</f>
        <v>0</v>
      </c>
      <c r="N276" s="278">
        <f>'01-Mapa de riesgo-UO'!AB277</f>
        <v>0</v>
      </c>
      <c r="O276" s="278">
        <f>'01-Mapa de riesgo-UO'!AG277</f>
        <v>0</v>
      </c>
      <c r="P276" s="280">
        <f>'01-Mapa de riesgo-UO'!AL277</f>
        <v>0</v>
      </c>
      <c r="Q276" s="280">
        <f>'01-Mapa de riesgo-UO'!AP277</f>
        <v>0</v>
      </c>
      <c r="R276" s="431"/>
      <c r="S276" s="399"/>
      <c r="T276" s="399"/>
      <c r="U276" s="283">
        <f>'01-Mapa de riesgo-UO'!AW277</f>
        <v>0</v>
      </c>
      <c r="V276" s="283">
        <f>'01-Mapa de riesgo-UO'!AX277</f>
        <v>0</v>
      </c>
      <c r="W276" s="180">
        <f>IF(U276="COMPARTIR",'01-Mapa de riesgo-UO'!BA277, IF(U276=0, 0,$I$6))</f>
        <v>0</v>
      </c>
      <c r="X276" s="281"/>
      <c r="Y276" s="281"/>
      <c r="Z276" s="281"/>
      <c r="AA276" s="281"/>
      <c r="AB276" s="430"/>
    </row>
    <row r="277" spans="1:28" ht="65.25" customHeight="1" x14ac:dyDescent="0.2">
      <c r="A277" s="324">
        <v>90</v>
      </c>
      <c r="B277" s="332" t="str">
        <f>'01-Mapa de riesgo-UO'!D278</f>
        <v>EXTENSIÓN_PROYECCIÓN_SOCIAL</v>
      </c>
      <c r="C277" s="402" t="str">
        <f>+'01-Mapa de riesgo-UO'!F278</f>
        <v>NO</v>
      </c>
      <c r="D277" s="332" t="str">
        <f>'01-Mapa de riesgo-UO'!J278</f>
        <v>Operacional</v>
      </c>
      <c r="E277" s="332" t="str">
        <f>'01-Mapa de riesgo-UO'!K278</f>
        <v>Emisión de una Declaración de Conformidad Errada
(7.8.6)</v>
      </c>
      <c r="F277" s="332"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32" t="str">
        <f>'01-Mapa de riesgo-UO'!M278</f>
        <v>Pérdida de  credibilidad en el laboratorio
Pérdida de la confianza en el laboratorio</v>
      </c>
      <c r="I277" s="431" t="str">
        <f>'01-Mapa de riesgo-UO'!AT278</f>
        <v>MODERADO</v>
      </c>
      <c r="J277" s="332" t="str">
        <f>'01-Mapa de riesgo-UO'!AU278</f>
        <v>Número de certificados con declaración de conformidad equivocada / Número de certificados con declaración de conformidad</v>
      </c>
      <c r="K277" s="424">
        <v>0</v>
      </c>
      <c r="L277" s="399" t="s">
        <v>2339</v>
      </c>
      <c r="M277" s="278" t="str">
        <f>IF('01-Mapa de riesgo-UO'!S278="No existen", "No existe control para el riesgo",'01-Mapa de riesgo-UO'!W278)</f>
        <v>Documentar las diferentes Reglas de Decisión existentes para realizar la Declaración de Conformidad</v>
      </c>
      <c r="N277" s="278">
        <f>'01-Mapa de riesgo-UO'!AB278</f>
        <v>0</v>
      </c>
      <c r="O277" s="278" t="str">
        <f>'01-Mapa de riesgo-UO'!AG278</f>
        <v>Transitorio</v>
      </c>
      <c r="P277" s="280" t="str">
        <f>'01-Mapa de riesgo-UO'!AL278</f>
        <v>No definida</v>
      </c>
      <c r="Q277" s="280" t="str">
        <f>'01-Mapa de riesgo-UO'!AP278</f>
        <v>Preventivo</v>
      </c>
      <c r="R277" s="431" t="str">
        <f>'01-Mapa de riesgo-UO'!AR278</f>
        <v>ACEPTABLE</v>
      </c>
      <c r="S277" s="399" t="s">
        <v>2347</v>
      </c>
      <c r="T277" s="399"/>
      <c r="U277" s="283" t="str">
        <f>'01-Mapa de riesgo-UO'!AW278</f>
        <v>REDUCIR</v>
      </c>
      <c r="V277" s="283" t="str">
        <f>'01-Mapa de riesgo-UO'!AX278</f>
        <v>Realizar el seguimiento de las normas técnicas utilizadas por el laboratorio para los métodos de calibración</v>
      </c>
      <c r="W277" s="180">
        <f>IF(U277="COMPARTIR",'01-Mapa de riesgo-UO'!BA278, IF(U277=0, 0,$I$6))</f>
        <v>0</v>
      </c>
      <c r="X277" s="281"/>
      <c r="Y277" s="281" t="s">
        <v>2349</v>
      </c>
      <c r="Z277" s="281" t="s">
        <v>561</v>
      </c>
      <c r="AA277" s="281" t="s">
        <v>3001</v>
      </c>
      <c r="AB277" s="430" t="s">
        <v>2144</v>
      </c>
    </row>
    <row r="278" spans="1:28" ht="65.25" hidden="1" customHeight="1" x14ac:dyDescent="0.2">
      <c r="A278" s="324"/>
      <c r="B278" s="332"/>
      <c r="C278" s="402"/>
      <c r="D278" s="332"/>
      <c r="E278" s="332"/>
      <c r="F278" s="332"/>
      <c r="G278" s="52">
        <f>'01-Mapa de riesgo-UO'!I279</f>
        <v>0</v>
      </c>
      <c r="H278" s="332"/>
      <c r="I278" s="431"/>
      <c r="J278" s="332"/>
      <c r="K278" s="401"/>
      <c r="L278" s="399"/>
      <c r="M278" s="278" t="str">
        <f>IF('01-Mapa de riesgo-UO'!S279="No existen", "No existe control para el riesgo",'01-Mapa de riesgo-UO'!W279)</f>
        <v>Programar las diferentes reglas de decisión en los Formatos de Registro y Estimación de Incertidumbre                                                     22-LME-F25 y 22-LME-F77</v>
      </c>
      <c r="N278" s="278">
        <f>'01-Mapa de riesgo-UO'!AB279</f>
        <v>0</v>
      </c>
      <c r="O278" s="278" t="str">
        <f>'01-Mapa de riesgo-UO'!AG279</f>
        <v>Transitorio</v>
      </c>
      <c r="P278" s="280" t="str">
        <f>'01-Mapa de riesgo-UO'!AL279</f>
        <v>No definida</v>
      </c>
      <c r="Q278" s="280" t="str">
        <f>'01-Mapa de riesgo-UO'!AP279</f>
        <v>Preventivo</v>
      </c>
      <c r="R278" s="431"/>
      <c r="S278" s="399" t="s">
        <v>2347</v>
      </c>
      <c r="T278" s="399"/>
      <c r="U278" s="283">
        <f>'01-Mapa de riesgo-UO'!AW279</f>
        <v>0</v>
      </c>
      <c r="V278" s="283">
        <f>'01-Mapa de riesgo-UO'!AX279</f>
        <v>0</v>
      </c>
      <c r="W278" s="180">
        <f>IF(U278="COMPARTIR",'01-Mapa de riesgo-UO'!BA279, IF(U278=0, 0,$I$6))</f>
        <v>0</v>
      </c>
      <c r="X278" s="281"/>
      <c r="Y278" s="281"/>
      <c r="Z278" s="281"/>
      <c r="AA278" s="281"/>
      <c r="AB278" s="430"/>
    </row>
    <row r="279" spans="1:28" ht="65.25" hidden="1" customHeight="1" x14ac:dyDescent="0.2">
      <c r="A279" s="324"/>
      <c r="B279" s="332"/>
      <c r="C279" s="402"/>
      <c r="D279" s="332"/>
      <c r="E279" s="332"/>
      <c r="F279" s="332"/>
      <c r="G279" s="52">
        <f>'01-Mapa de riesgo-UO'!I280</f>
        <v>0</v>
      </c>
      <c r="H279" s="332"/>
      <c r="I279" s="431"/>
      <c r="J279" s="332"/>
      <c r="K279" s="401"/>
      <c r="L279" s="399"/>
      <c r="M279" s="278" t="str">
        <f>IF('01-Mapa de riesgo-UO'!S280="No existen", "No existe control para el riesgo",'01-Mapa de riesgo-UO'!W280)</f>
        <v>Revisión de los certificados de calibración antes de ser emitidos</v>
      </c>
      <c r="N279" s="278">
        <f>'01-Mapa de riesgo-UO'!AB280</f>
        <v>0</v>
      </c>
      <c r="O279" s="278" t="str">
        <f>'01-Mapa de riesgo-UO'!AG280</f>
        <v>Transitorio</v>
      </c>
      <c r="P279" s="280" t="str">
        <f>'01-Mapa de riesgo-UO'!AL280</f>
        <v>No definida</v>
      </c>
      <c r="Q279" s="280" t="str">
        <f>'01-Mapa de riesgo-UO'!AP280</f>
        <v>Preventivo</v>
      </c>
      <c r="R279" s="431"/>
      <c r="S279" s="399" t="s">
        <v>2347</v>
      </c>
      <c r="T279" s="399"/>
      <c r="U279" s="283">
        <f>'01-Mapa de riesgo-UO'!AW280</f>
        <v>0</v>
      </c>
      <c r="V279" s="283">
        <f>'01-Mapa de riesgo-UO'!AX280</f>
        <v>0</v>
      </c>
      <c r="W279" s="180">
        <f>IF(U279="COMPARTIR",'01-Mapa de riesgo-UO'!BA280, IF(U279=0, 0,$I$6))</f>
        <v>0</v>
      </c>
      <c r="X279" s="281"/>
      <c r="Y279" s="281"/>
      <c r="Z279" s="281"/>
      <c r="AA279" s="281"/>
      <c r="AB279" s="430"/>
    </row>
    <row r="280" spans="1:28" ht="65.25" customHeight="1" x14ac:dyDescent="0.2">
      <c r="A280" s="324">
        <v>91</v>
      </c>
      <c r="B280" s="332" t="str">
        <f>'01-Mapa de riesgo-UO'!D281</f>
        <v>EXTENSIÓN_PROYECCIÓN_SOCIAL</v>
      </c>
      <c r="C280" s="402" t="str">
        <f>+'01-Mapa de riesgo-UO'!F281</f>
        <v>NO</v>
      </c>
      <c r="D280" s="332" t="str">
        <f>'01-Mapa de riesgo-UO'!J281</f>
        <v>Operacional</v>
      </c>
      <c r="E280" s="332" t="str">
        <f>'01-Mapa de riesgo-UO'!K281</f>
        <v>Aplicación de un método de calibración inadecuado
(7.2)</v>
      </c>
      <c r="F280" s="332" t="str">
        <f>'01-Mapa de riesgo-UO'!L281</f>
        <v>Verificación del método es inapropiada para el laboratorio</v>
      </c>
      <c r="G280" s="52" t="str">
        <f>'01-Mapa de riesgo-UO'!I281</f>
        <v>En la verificación / validación del método no se tuvieron en cuenta todos los factores</v>
      </c>
      <c r="H280" s="332" t="str">
        <f>'01-Mapa de riesgo-UO'!M281</f>
        <v>Pérdida de  credibilidad en el laboratorio
Pérdida de la confianza en el laboratorio
No conformidades en auditorías internas y externas</v>
      </c>
      <c r="I280" s="431" t="str">
        <f>'01-Mapa de riesgo-UO'!AT281</f>
        <v>MODERADO</v>
      </c>
      <c r="J280" s="332" t="str">
        <f>'01-Mapa de riesgo-UO'!AU281</f>
        <v>Número de magnitudes definidas por el laboratorio en la verificación / Número de magnitudes establecidas en el documento normativo</v>
      </c>
      <c r="K280" s="401">
        <v>1</v>
      </c>
      <c r="L280" s="399" t="s">
        <v>2340</v>
      </c>
      <c r="M280" s="278" t="str">
        <f>IF('01-Mapa de riesgo-UO'!S281="No existen", "No existe control para el riesgo",'01-Mapa de riesgo-UO'!W281)</f>
        <v>Verificar por medio de una Tabla cruzada el cumplimiento de los requisitos del documento normativo de calibración en el laboratorio</v>
      </c>
      <c r="N280" s="278">
        <f>'01-Mapa de riesgo-UO'!AB281</f>
        <v>0</v>
      </c>
      <c r="O280" s="278" t="str">
        <f>'01-Mapa de riesgo-UO'!AG281</f>
        <v>Transitorio</v>
      </c>
      <c r="P280" s="280" t="str">
        <f>'01-Mapa de riesgo-UO'!AL281</f>
        <v>No definida</v>
      </c>
      <c r="Q280" s="280" t="str">
        <f>'01-Mapa de riesgo-UO'!AP281</f>
        <v>Preventivo</v>
      </c>
      <c r="R280" s="431" t="str">
        <f>'01-Mapa de riesgo-UO'!AR281</f>
        <v>ACEPTABLE</v>
      </c>
      <c r="S280" s="399" t="s">
        <v>2347</v>
      </c>
      <c r="T280" s="399"/>
      <c r="U280" s="283" t="str">
        <f>'01-Mapa de riesgo-UO'!AW281</f>
        <v>REDUCIR</v>
      </c>
      <c r="V280" s="283" t="str">
        <f>'01-Mapa de riesgo-UO'!AX281</f>
        <v>Realizar el seguimiento de las normas técnicas utilizadas por el laboratorio para los métodos de calibración</v>
      </c>
      <c r="W280" s="180">
        <f>IF(U280="COMPARTIR",'01-Mapa de riesgo-UO'!BA281, IF(U280=0, 0,$I$6))</f>
        <v>0</v>
      </c>
      <c r="X280" s="281"/>
      <c r="Y280" s="281" t="s">
        <v>2835</v>
      </c>
      <c r="Z280" s="281" t="s">
        <v>561</v>
      </c>
      <c r="AA280" s="281" t="s">
        <v>3001</v>
      </c>
      <c r="AB280" s="430" t="s">
        <v>2144</v>
      </c>
    </row>
    <row r="281" spans="1:28" ht="65.25" hidden="1" customHeight="1" x14ac:dyDescent="0.2">
      <c r="A281" s="324"/>
      <c r="B281" s="332"/>
      <c r="C281" s="402"/>
      <c r="D281" s="332"/>
      <c r="E281" s="332"/>
      <c r="F281" s="332"/>
      <c r="G281" s="52">
        <f>'01-Mapa de riesgo-UO'!I282</f>
        <v>0</v>
      </c>
      <c r="H281" s="332"/>
      <c r="I281" s="431"/>
      <c r="J281" s="332"/>
      <c r="K281" s="401"/>
      <c r="L281" s="399"/>
      <c r="M281" s="278" t="str">
        <f>IF('01-Mapa de riesgo-UO'!S282="No existen", "No existe control para el riesgo",'01-Mapa de riesgo-UO'!W282)</f>
        <v>Realizar la verificación de cada uno de los métodos del laboratorio</v>
      </c>
      <c r="N281" s="278">
        <f>'01-Mapa de riesgo-UO'!AB282</f>
        <v>0</v>
      </c>
      <c r="O281" s="278" t="str">
        <f>'01-Mapa de riesgo-UO'!AG282</f>
        <v>Transitorio</v>
      </c>
      <c r="P281" s="280" t="str">
        <f>'01-Mapa de riesgo-UO'!AL282</f>
        <v>No definida</v>
      </c>
      <c r="Q281" s="280" t="str">
        <f>'01-Mapa de riesgo-UO'!AP282</f>
        <v>Preventivo</v>
      </c>
      <c r="R281" s="431"/>
      <c r="S281" s="399" t="s">
        <v>2347</v>
      </c>
      <c r="T281" s="399"/>
      <c r="U281" s="283">
        <f>'01-Mapa de riesgo-UO'!AW282</f>
        <v>0</v>
      </c>
      <c r="V281" s="283">
        <f>'01-Mapa de riesgo-UO'!AX282</f>
        <v>0</v>
      </c>
      <c r="W281" s="180">
        <f>IF(U281="COMPARTIR",'01-Mapa de riesgo-UO'!BA282, IF(U281=0, 0,$I$6))</f>
        <v>0</v>
      </c>
      <c r="X281" s="281"/>
      <c r="Y281" s="281"/>
      <c r="Z281" s="281"/>
      <c r="AA281" s="281"/>
      <c r="AB281" s="430"/>
    </row>
    <row r="282" spans="1:28" ht="65.25" hidden="1" customHeight="1" x14ac:dyDescent="0.2">
      <c r="A282" s="324"/>
      <c r="B282" s="332"/>
      <c r="C282" s="402"/>
      <c r="D282" s="332"/>
      <c r="E282" s="332"/>
      <c r="F282" s="332"/>
      <c r="G282" s="52">
        <f>'01-Mapa de riesgo-UO'!I283</f>
        <v>0</v>
      </c>
      <c r="H282" s="332"/>
      <c r="I282" s="431"/>
      <c r="J282" s="332"/>
      <c r="K282" s="401"/>
      <c r="L282" s="399"/>
      <c r="M282" s="278">
        <f>IF('01-Mapa de riesgo-UO'!S283="No existen", "No existe control para el riesgo",'01-Mapa de riesgo-UO'!W283)</f>
        <v>0</v>
      </c>
      <c r="N282" s="278">
        <f>'01-Mapa de riesgo-UO'!AB283</f>
        <v>0</v>
      </c>
      <c r="O282" s="278">
        <f>'01-Mapa de riesgo-UO'!AG283</f>
        <v>0</v>
      </c>
      <c r="P282" s="280">
        <f>'01-Mapa de riesgo-UO'!AL283</f>
        <v>0</v>
      </c>
      <c r="Q282" s="280">
        <f>'01-Mapa de riesgo-UO'!AP283</f>
        <v>0</v>
      </c>
      <c r="R282" s="431"/>
      <c r="S282" s="399"/>
      <c r="T282" s="399"/>
      <c r="U282" s="283">
        <f>'01-Mapa de riesgo-UO'!AW283</f>
        <v>0</v>
      </c>
      <c r="V282" s="283">
        <f>'01-Mapa de riesgo-UO'!AX283</f>
        <v>0</v>
      </c>
      <c r="W282" s="180">
        <f>IF(U282="COMPARTIR",'01-Mapa de riesgo-UO'!BA283, IF(U282=0, 0,$I$6))</f>
        <v>0</v>
      </c>
      <c r="X282" s="281"/>
      <c r="Y282" s="281"/>
      <c r="Z282" s="281"/>
      <c r="AA282" s="281"/>
      <c r="AB282" s="430"/>
    </row>
    <row r="283" spans="1:28" ht="65.25" customHeight="1" x14ac:dyDescent="0.2">
      <c r="A283" s="324">
        <v>92</v>
      </c>
      <c r="B283" s="332" t="str">
        <f>'01-Mapa de riesgo-UO'!D284</f>
        <v>EXTENSIÓN_PROYECCIÓN_SOCIAL</v>
      </c>
      <c r="C283" s="402" t="str">
        <f>+'01-Mapa de riesgo-UO'!F284</f>
        <v>NO</v>
      </c>
      <c r="D283" s="332" t="str">
        <f>'01-Mapa de riesgo-UO'!J284</f>
        <v>Operacional</v>
      </c>
      <c r="E283" s="332" t="str">
        <f>'01-Mapa de riesgo-UO'!K284</f>
        <v>Pérdida de la validez de los resultados
(7.7)</v>
      </c>
      <c r="F283" s="332"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32" t="str">
        <f>'01-Mapa de riesgo-UO'!M284</f>
        <v>Pérdida de  credibilidad en el laboratorio
Pérdida de la confianza en el laboratorio
No conformidades en auditorías internas y externas</v>
      </c>
      <c r="I283" s="431" t="str">
        <f>'01-Mapa de riesgo-UO'!AT284</f>
        <v>MODERADO</v>
      </c>
      <c r="J283" s="332" t="str">
        <f>'01-Mapa de riesgo-UO'!AU284</f>
        <v>Número de No Conformidades por estimación de incertidumbre / Total de No Conformidades</v>
      </c>
      <c r="K283" s="424">
        <v>0</v>
      </c>
      <c r="L283" s="399" t="s">
        <v>2341</v>
      </c>
      <c r="M283" s="278"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78">
        <f>'01-Mapa de riesgo-UO'!AB284</f>
        <v>0</v>
      </c>
      <c r="O283" s="278" t="str">
        <f>'01-Mapa de riesgo-UO'!AG284</f>
        <v>Transitorio</v>
      </c>
      <c r="P283" s="280" t="str">
        <f>'01-Mapa de riesgo-UO'!AL284</f>
        <v>No definida</v>
      </c>
      <c r="Q283" s="280" t="str">
        <f>'01-Mapa de riesgo-UO'!AP284</f>
        <v>Preventivo</v>
      </c>
      <c r="R283" s="431" t="str">
        <f>'01-Mapa de riesgo-UO'!AR284</f>
        <v>ACEPTABLE</v>
      </c>
      <c r="S283" s="399" t="s">
        <v>2347</v>
      </c>
      <c r="T283" s="399"/>
      <c r="U283" s="283" t="str">
        <f>'01-Mapa de riesgo-UO'!AW284</f>
        <v>REDUCIR</v>
      </c>
      <c r="V283" s="283" t="str">
        <f>'01-Mapa de riesgo-UO'!AX284</f>
        <v>Realizar el seguimiento de las normas técnicas utilizadas por el laboratorio para los métodos de calibración</v>
      </c>
      <c r="W283" s="180">
        <f>IF(U283="COMPARTIR",'01-Mapa de riesgo-UO'!BA284, IF(U283=0, 0,$I$6))</f>
        <v>0</v>
      </c>
      <c r="X283" s="281"/>
      <c r="Y283" s="281" t="s">
        <v>2835</v>
      </c>
      <c r="Z283" s="281" t="s">
        <v>561</v>
      </c>
      <c r="AA283" s="281" t="s">
        <v>3001</v>
      </c>
      <c r="AB283" s="430" t="s">
        <v>2144</v>
      </c>
    </row>
    <row r="284" spans="1:28" ht="65.25" hidden="1" customHeight="1" x14ac:dyDescent="0.2">
      <c r="A284" s="324"/>
      <c r="B284" s="332"/>
      <c r="C284" s="402"/>
      <c r="D284" s="332"/>
      <c r="E284" s="332"/>
      <c r="F284" s="332"/>
      <c r="G284" s="52">
        <f>'01-Mapa de riesgo-UO'!I285</f>
        <v>0</v>
      </c>
      <c r="H284" s="332"/>
      <c r="I284" s="431"/>
      <c r="J284" s="332"/>
      <c r="K284" s="401"/>
      <c r="L284" s="399"/>
      <c r="M284" s="278" t="str">
        <f>IF('01-Mapa de riesgo-UO'!S285="No existen", "No existe control para el riesgo",'01-Mapa de riesgo-UO'!W285)</f>
        <v>Estudiar las posibles magnitudes de influencia que pueden influir sobre la incertidumbre de medición para los métodos No Normalizados del laboratorio</v>
      </c>
      <c r="N284" s="278">
        <f>'01-Mapa de riesgo-UO'!AB285</f>
        <v>0</v>
      </c>
      <c r="O284" s="278" t="str">
        <f>'01-Mapa de riesgo-UO'!AG285</f>
        <v>Transitorio</v>
      </c>
      <c r="P284" s="280" t="str">
        <f>'01-Mapa de riesgo-UO'!AL285</f>
        <v>No definida</v>
      </c>
      <c r="Q284" s="280" t="str">
        <f>'01-Mapa de riesgo-UO'!AP285</f>
        <v>Preventivo</v>
      </c>
      <c r="R284" s="431"/>
      <c r="S284" s="399" t="s">
        <v>2347</v>
      </c>
      <c r="T284" s="399"/>
      <c r="U284" s="283">
        <f>'01-Mapa de riesgo-UO'!AW285</f>
        <v>0</v>
      </c>
      <c r="V284" s="283">
        <f>'01-Mapa de riesgo-UO'!AX285</f>
        <v>0</v>
      </c>
      <c r="W284" s="180">
        <f>IF(U284="COMPARTIR",'01-Mapa de riesgo-UO'!BA285, IF(U284=0, 0,$I$6))</f>
        <v>0</v>
      </c>
      <c r="X284" s="281"/>
      <c r="Y284" s="281"/>
      <c r="Z284" s="281"/>
      <c r="AA284" s="281"/>
      <c r="AB284" s="430"/>
    </row>
    <row r="285" spans="1:28" ht="65.25" hidden="1" customHeight="1" x14ac:dyDescent="0.2">
      <c r="A285" s="324"/>
      <c r="B285" s="332"/>
      <c r="C285" s="402"/>
      <c r="D285" s="332"/>
      <c r="E285" s="332"/>
      <c r="F285" s="332"/>
      <c r="G285" s="52">
        <f>'01-Mapa de riesgo-UO'!I286</f>
        <v>0</v>
      </c>
      <c r="H285" s="332"/>
      <c r="I285" s="431"/>
      <c r="J285" s="332"/>
      <c r="K285" s="401"/>
      <c r="L285" s="399"/>
      <c r="M285" s="278">
        <f>IF('01-Mapa de riesgo-UO'!S286="No existen", "No existe control para el riesgo",'01-Mapa de riesgo-UO'!W286)</f>
        <v>0</v>
      </c>
      <c r="N285" s="278">
        <f>'01-Mapa de riesgo-UO'!AB286</f>
        <v>0</v>
      </c>
      <c r="O285" s="278">
        <f>'01-Mapa de riesgo-UO'!AG286</f>
        <v>0</v>
      </c>
      <c r="P285" s="280">
        <f>'01-Mapa de riesgo-UO'!AL286</f>
        <v>0</v>
      </c>
      <c r="Q285" s="280">
        <f>'01-Mapa de riesgo-UO'!AP286</f>
        <v>0</v>
      </c>
      <c r="R285" s="431"/>
      <c r="S285" s="399"/>
      <c r="T285" s="399"/>
      <c r="U285" s="283">
        <f>'01-Mapa de riesgo-UO'!AW286</f>
        <v>0</v>
      </c>
      <c r="V285" s="283">
        <f>'01-Mapa de riesgo-UO'!AX286</f>
        <v>0</v>
      </c>
      <c r="W285" s="180">
        <f>IF(U285="COMPARTIR",'01-Mapa de riesgo-UO'!BA286, IF(U285=0, 0,$I$6))</f>
        <v>0</v>
      </c>
      <c r="X285" s="281"/>
      <c r="Y285" s="281"/>
      <c r="Z285" s="281"/>
      <c r="AA285" s="281"/>
      <c r="AB285" s="430"/>
    </row>
    <row r="286" spans="1:28" ht="65.25" customHeight="1" x14ac:dyDescent="0.2">
      <c r="A286" s="324">
        <v>93</v>
      </c>
      <c r="B286" s="332" t="str">
        <f>'01-Mapa de riesgo-UO'!D287</f>
        <v>EXTENSIÓN_PROYECCIÓN_SOCIAL</v>
      </c>
      <c r="C286" s="402" t="str">
        <f>+'01-Mapa de riesgo-UO'!F287</f>
        <v>NO</v>
      </c>
      <c r="D286" s="332" t="str">
        <f>'01-Mapa de riesgo-UO'!J287</f>
        <v>Cumplimiento</v>
      </c>
      <c r="E286" s="332" t="str">
        <f>'01-Mapa de riesgo-UO'!K287</f>
        <v xml:space="preserve">Resultados Insatisfactorios de la Participación en Ensayos de Aptitud </v>
      </c>
      <c r="F286" s="332" t="str">
        <f>'01-Mapa de riesgo-UO'!L287</f>
        <v>Los resultados de los ensayos de aptitud en los que participa el laboratorio son insatisfactorios</v>
      </c>
      <c r="G286" s="52" t="str">
        <f>'01-Mapa de riesgo-UO'!I287</f>
        <v>Utilización de una norma inadecuada para las calibraciones</v>
      </c>
      <c r="H286" s="332" t="str">
        <f>'01-Mapa de riesgo-UO'!M287</f>
        <v>Pérdida de  credibilidad en el laboratorio
Cierre del laboratorio</v>
      </c>
      <c r="I286" s="431" t="str">
        <f>'01-Mapa de riesgo-UO'!AT287</f>
        <v>LEVE</v>
      </c>
      <c r="J286" s="332" t="str">
        <f>'01-Mapa de riesgo-UO'!AU287</f>
        <v>Número ensayos no satisfactorios / Número ensayos total</v>
      </c>
      <c r="K286" s="424">
        <v>0</v>
      </c>
      <c r="L286" s="399" t="s">
        <v>2832</v>
      </c>
      <c r="M286" s="278" t="str">
        <f>IF('01-Mapa de riesgo-UO'!S287="No existen", "No existe control para el riesgo",'01-Mapa de riesgo-UO'!W287)</f>
        <v>Cumplir con la programación establecida en el Plan de calibración, verificación y mantenimiento del laboratorio en cada vigencia</v>
      </c>
      <c r="N286" s="278">
        <f>'01-Mapa de riesgo-UO'!AB287</f>
        <v>0</v>
      </c>
      <c r="O286" s="278" t="str">
        <f>'01-Mapa de riesgo-UO'!AG287</f>
        <v>Transitorio</v>
      </c>
      <c r="P286" s="280" t="str">
        <f>'01-Mapa de riesgo-UO'!AL287</f>
        <v>Trimestral</v>
      </c>
      <c r="Q286" s="280" t="str">
        <f>'01-Mapa de riesgo-UO'!AP287</f>
        <v>Preventivo</v>
      </c>
      <c r="R286" s="431" t="str">
        <f>'01-Mapa de riesgo-UO'!AR287</f>
        <v>ACEPTABLE</v>
      </c>
      <c r="S286" s="399" t="s">
        <v>2347</v>
      </c>
      <c r="T286" s="399"/>
      <c r="U286" s="283" t="str">
        <f>'01-Mapa de riesgo-UO'!AW287</f>
        <v>ASUMIR</v>
      </c>
      <c r="V286" s="283">
        <f>'01-Mapa de riesgo-UO'!AX287</f>
        <v>0</v>
      </c>
      <c r="W286" s="180">
        <f>IF(U286="COMPARTIR",'01-Mapa de riesgo-UO'!BA287, IF(U286=0, 0,$I$6))</f>
        <v>0</v>
      </c>
      <c r="X286" s="281"/>
      <c r="Y286" s="281"/>
      <c r="Z286" s="281"/>
      <c r="AA286" s="281"/>
      <c r="AB286" s="430" t="s">
        <v>2144</v>
      </c>
    </row>
    <row r="287" spans="1:28" ht="65.25" hidden="1" customHeight="1" x14ac:dyDescent="0.2">
      <c r="A287" s="324"/>
      <c r="B287" s="332"/>
      <c r="C287" s="402"/>
      <c r="D287" s="332"/>
      <c r="E287" s="332"/>
      <c r="F287" s="332"/>
      <c r="G287" s="52">
        <f>'01-Mapa de riesgo-UO'!I288</f>
        <v>0</v>
      </c>
      <c r="H287" s="332"/>
      <c r="I287" s="431"/>
      <c r="J287" s="332"/>
      <c r="K287" s="401"/>
      <c r="L287" s="399"/>
      <c r="M287" s="278" t="str">
        <f>IF('01-Mapa de riesgo-UO'!S288="No existen", "No existe control para el riesgo",'01-Mapa de riesgo-UO'!W288)</f>
        <v>Cumplir con el Programa Anual de Capacitación y la Supervisión del Personal del laboratorio</v>
      </c>
      <c r="N287" s="278">
        <f>'01-Mapa de riesgo-UO'!AB288</f>
        <v>0</v>
      </c>
      <c r="O287" s="278" t="str">
        <f>'01-Mapa de riesgo-UO'!AG288</f>
        <v>Transitorio</v>
      </c>
      <c r="P287" s="280" t="str">
        <f>'01-Mapa de riesgo-UO'!AL288</f>
        <v>Anual</v>
      </c>
      <c r="Q287" s="280" t="str">
        <f>'01-Mapa de riesgo-UO'!AP288</f>
        <v>Preventivo</v>
      </c>
      <c r="R287" s="431"/>
      <c r="S287" s="399" t="s">
        <v>2347</v>
      </c>
      <c r="T287" s="399"/>
      <c r="U287" s="283" t="str">
        <f>'01-Mapa de riesgo-UO'!AW288</f>
        <v>ASUMIR</v>
      </c>
      <c r="V287" s="283">
        <f>'01-Mapa de riesgo-UO'!AX288</f>
        <v>0</v>
      </c>
      <c r="W287" s="180">
        <f>IF(U287="COMPARTIR",'01-Mapa de riesgo-UO'!BA288, IF(U287=0, 0,$I$6))</f>
        <v>0</v>
      </c>
      <c r="X287" s="281"/>
      <c r="Y287" s="281"/>
      <c r="Z287" s="281"/>
      <c r="AA287" s="281"/>
      <c r="AB287" s="430"/>
    </row>
    <row r="288" spans="1:28" ht="65.25" hidden="1" customHeight="1" x14ac:dyDescent="0.2">
      <c r="A288" s="324"/>
      <c r="B288" s="332"/>
      <c r="C288" s="402"/>
      <c r="D288" s="332"/>
      <c r="E288" s="332"/>
      <c r="F288" s="332"/>
      <c r="G288" s="52">
        <f>'01-Mapa de riesgo-UO'!I289</f>
        <v>0</v>
      </c>
      <c r="H288" s="332"/>
      <c r="I288" s="431"/>
      <c r="J288" s="332"/>
      <c r="K288" s="401"/>
      <c r="L288" s="399"/>
      <c r="M288" s="278" t="str">
        <f>IF('01-Mapa de riesgo-UO'!S289="No existen", "No existe control para el riesgo",'01-Mapa de riesgo-UO'!W289)</f>
        <v>Aplicar métodos de calibración apropiados para el uso previsto</v>
      </c>
      <c r="N288" s="278">
        <f>'01-Mapa de riesgo-UO'!AB289</f>
        <v>0</v>
      </c>
      <c r="O288" s="278" t="str">
        <f>'01-Mapa de riesgo-UO'!AG289</f>
        <v>Transitorio</v>
      </c>
      <c r="P288" s="280" t="str">
        <f>'01-Mapa de riesgo-UO'!AL289</f>
        <v>Semestral</v>
      </c>
      <c r="Q288" s="280" t="str">
        <f>'01-Mapa de riesgo-UO'!AP289</f>
        <v>Preventivo</v>
      </c>
      <c r="R288" s="431"/>
      <c r="S288" s="399" t="s">
        <v>2347</v>
      </c>
      <c r="T288" s="399"/>
      <c r="U288" s="283" t="str">
        <f>'01-Mapa de riesgo-UO'!AW289</f>
        <v>ASUMIR</v>
      </c>
      <c r="V288" s="283">
        <f>'01-Mapa de riesgo-UO'!AX289</f>
        <v>0</v>
      </c>
      <c r="W288" s="180">
        <f>IF(U288="COMPARTIR",'01-Mapa de riesgo-UO'!BA289, IF(U288=0, 0,$I$6))</f>
        <v>0</v>
      </c>
      <c r="X288" s="281"/>
      <c r="Y288" s="281"/>
      <c r="Z288" s="281"/>
      <c r="AA288" s="281"/>
      <c r="AB288" s="430"/>
    </row>
    <row r="289" spans="1:28" ht="65.25" customHeight="1" x14ac:dyDescent="0.2">
      <c r="A289" s="324">
        <v>94</v>
      </c>
      <c r="B289" s="332" t="str">
        <f>'01-Mapa de riesgo-UO'!D290</f>
        <v>EXTENSIÓN_PROYECCIÓN_SOCIAL</v>
      </c>
      <c r="C289" s="402" t="str">
        <f>+'01-Mapa de riesgo-UO'!F290</f>
        <v>NO</v>
      </c>
      <c r="D289" s="332" t="str">
        <f>'01-Mapa de riesgo-UO'!J290</f>
        <v>Operacional</v>
      </c>
      <c r="E289" s="332" t="str">
        <f>'01-Mapa de riesgo-UO'!K290</f>
        <v>Interrupción del servicio de calibración</v>
      </c>
      <c r="F289" s="332"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32" t="str">
        <f>'01-Mapa de riesgo-UO'!M290</f>
        <v>Cierre del laboratorio                Incumplimiento con los clientes</v>
      </c>
      <c r="I289" s="431" t="str">
        <f>'01-Mapa de riesgo-UO'!AT290</f>
        <v>MODERADO</v>
      </c>
      <c r="J289" s="332" t="str">
        <f>'01-Mapa de riesgo-UO'!AU290</f>
        <v>Número de reparaciones en el equipo de aire acondicionado o en el deshumidificador por vigencia</v>
      </c>
      <c r="K289" s="401">
        <v>0</v>
      </c>
      <c r="L289" s="399" t="s">
        <v>2343</v>
      </c>
      <c r="M289" s="278" t="str">
        <f>IF('01-Mapa de riesgo-UO'!S290="No existen", "No existe control para el riesgo",'01-Mapa de riesgo-UO'!W290)</f>
        <v>Solicitar al área de Servicios Institucionales el mantenimiento preventivo del aire acondicionado y del deshumidificador</v>
      </c>
      <c r="N289" s="278">
        <f>'01-Mapa de riesgo-UO'!AB290</f>
        <v>0</v>
      </c>
      <c r="O289" s="278" t="str">
        <f>'01-Mapa de riesgo-UO'!AG290</f>
        <v>Orden de Servicio</v>
      </c>
      <c r="P289" s="280" t="str">
        <f>'01-Mapa de riesgo-UO'!AL290</f>
        <v>Anual</v>
      </c>
      <c r="Q289" s="280" t="str">
        <f>'01-Mapa de riesgo-UO'!AP290</f>
        <v>Preventivo</v>
      </c>
      <c r="R289" s="431" t="str">
        <f>'01-Mapa de riesgo-UO'!AR290</f>
        <v>ACEPTABLE</v>
      </c>
      <c r="S289" s="399" t="s">
        <v>2347</v>
      </c>
      <c r="T289" s="399"/>
      <c r="U289" s="283" t="str">
        <f>'01-Mapa de riesgo-UO'!AW290</f>
        <v>COMPARTIR</v>
      </c>
      <c r="V289" s="283" t="str">
        <f>'01-Mapa de riesgo-UO'!AX290</f>
        <v>Solicitar al área de Servicios Institucionales el mantenimiento de los equipos: aire acondicionado y deshumidificador cada 6 meses</v>
      </c>
      <c r="W289" s="180">
        <f>IF(U289="COMPARTIR",'01-Mapa de riesgo-UO'!BA290, IF(U289=0, 0,$I$6))</f>
        <v>0</v>
      </c>
      <c r="X289" s="281"/>
      <c r="Y289" s="281" t="s">
        <v>2836</v>
      </c>
      <c r="Z289" s="281" t="s">
        <v>561</v>
      </c>
      <c r="AA289" s="281" t="s">
        <v>3001</v>
      </c>
      <c r="AB289" s="430" t="s">
        <v>2144</v>
      </c>
    </row>
    <row r="290" spans="1:28" ht="65.25" hidden="1" customHeight="1" x14ac:dyDescent="0.2">
      <c r="A290" s="324"/>
      <c r="B290" s="332"/>
      <c r="C290" s="402"/>
      <c r="D290" s="332"/>
      <c r="E290" s="332"/>
      <c r="F290" s="332"/>
      <c r="G290" s="52">
        <f>'01-Mapa de riesgo-UO'!I291</f>
        <v>0</v>
      </c>
      <c r="H290" s="332"/>
      <c r="I290" s="431"/>
      <c r="J290" s="332"/>
      <c r="K290" s="401"/>
      <c r="L290" s="399"/>
      <c r="M290" s="278">
        <f>IF('01-Mapa de riesgo-UO'!S291="No existen", "No existe control para el riesgo",'01-Mapa de riesgo-UO'!W291)</f>
        <v>0</v>
      </c>
      <c r="N290" s="278">
        <f>'01-Mapa de riesgo-UO'!AB291</f>
        <v>0</v>
      </c>
      <c r="O290" s="278">
        <f>'01-Mapa de riesgo-UO'!AG291</f>
        <v>0</v>
      </c>
      <c r="P290" s="280">
        <f>'01-Mapa de riesgo-UO'!AL291</f>
        <v>0</v>
      </c>
      <c r="Q290" s="280">
        <f>'01-Mapa de riesgo-UO'!AP291</f>
        <v>0</v>
      </c>
      <c r="R290" s="431"/>
      <c r="S290" s="399"/>
      <c r="T290" s="399"/>
      <c r="U290" s="283">
        <f>'01-Mapa de riesgo-UO'!AW291</f>
        <v>0</v>
      </c>
      <c r="V290" s="283">
        <f>'01-Mapa de riesgo-UO'!AX291</f>
        <v>0</v>
      </c>
      <c r="W290" s="180">
        <f>IF(U290="COMPARTIR",'01-Mapa de riesgo-UO'!BA291, IF(U290=0, 0,$I$6))</f>
        <v>0</v>
      </c>
      <c r="X290" s="281"/>
      <c r="Y290" s="281"/>
      <c r="Z290" s="281"/>
      <c r="AA290" s="281"/>
      <c r="AB290" s="430"/>
    </row>
    <row r="291" spans="1:28" ht="65.25" hidden="1" customHeight="1" x14ac:dyDescent="0.2">
      <c r="A291" s="324"/>
      <c r="B291" s="332"/>
      <c r="C291" s="402"/>
      <c r="D291" s="332"/>
      <c r="E291" s="332"/>
      <c r="F291" s="332"/>
      <c r="G291" s="52">
        <f>'01-Mapa de riesgo-UO'!I292</f>
        <v>0</v>
      </c>
      <c r="H291" s="332"/>
      <c r="I291" s="431"/>
      <c r="J291" s="332"/>
      <c r="K291" s="401"/>
      <c r="L291" s="399"/>
      <c r="M291" s="278">
        <f>IF('01-Mapa de riesgo-UO'!S292="No existen", "No existe control para el riesgo",'01-Mapa de riesgo-UO'!W292)</f>
        <v>0</v>
      </c>
      <c r="N291" s="278">
        <f>'01-Mapa de riesgo-UO'!AB292</f>
        <v>0</v>
      </c>
      <c r="O291" s="278">
        <f>'01-Mapa de riesgo-UO'!AG292</f>
        <v>0</v>
      </c>
      <c r="P291" s="280">
        <f>'01-Mapa de riesgo-UO'!AL292</f>
        <v>0</v>
      </c>
      <c r="Q291" s="280">
        <f>'01-Mapa de riesgo-UO'!AP292</f>
        <v>0</v>
      </c>
      <c r="R291" s="431"/>
      <c r="S291" s="399"/>
      <c r="T291" s="399"/>
      <c r="U291" s="283">
        <f>'01-Mapa de riesgo-UO'!AW292</f>
        <v>0</v>
      </c>
      <c r="V291" s="283">
        <f>'01-Mapa de riesgo-UO'!AX292</f>
        <v>0</v>
      </c>
      <c r="W291" s="180">
        <f>IF(U291="COMPARTIR",'01-Mapa de riesgo-UO'!BA292, IF(U291=0, 0,$I$6))</f>
        <v>0</v>
      </c>
      <c r="X291" s="281"/>
      <c r="Y291" s="281"/>
      <c r="Z291" s="281"/>
      <c r="AA291" s="281"/>
      <c r="AB291" s="430"/>
    </row>
    <row r="292" spans="1:28" ht="65.25" customHeight="1" x14ac:dyDescent="0.2">
      <c r="A292" s="324">
        <v>95</v>
      </c>
      <c r="B292" s="332" t="str">
        <f>'01-Mapa de riesgo-UO'!D293</f>
        <v>EXTENSIÓN_PROYECCIÓN_SOCIAL</v>
      </c>
      <c r="C292" s="402" t="str">
        <f>+'01-Mapa de riesgo-UO'!F293</f>
        <v>NO</v>
      </c>
      <c r="D292" s="332" t="str">
        <f>'01-Mapa de riesgo-UO'!J293</f>
        <v>Operacional</v>
      </c>
      <c r="E292" s="332" t="str">
        <f>'01-Mapa de riesgo-UO'!K293</f>
        <v>Interrupción del servicio de calibración</v>
      </c>
      <c r="F292" s="332"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32" t="str">
        <f>'01-Mapa de riesgo-UO'!M293</f>
        <v>Cierre del laboratorio                Incumplimiento con los clientes</v>
      </c>
      <c r="I292" s="431" t="str">
        <f>'01-Mapa de riesgo-UO'!AT293</f>
        <v>MODERADO</v>
      </c>
      <c r="J292" s="332" t="str">
        <f>'01-Mapa de riesgo-UO'!AU293</f>
        <v>Número de equipos que participan en las calibraciones averiados por año / Número total de equipos que participan en las calibraciones</v>
      </c>
      <c r="K292" s="424">
        <v>0</v>
      </c>
      <c r="L292" s="399" t="s">
        <v>2344</v>
      </c>
      <c r="M292" s="278" t="str">
        <f>IF('01-Mapa de riesgo-UO'!S293="No existen", "No existe control para el riesgo",'01-Mapa de riesgo-UO'!W293)</f>
        <v>Aplicar oportuna y correctamente el Instructivo de Instalaciones y Condiciones Ambientales</v>
      </c>
      <c r="N292" s="278">
        <f>'01-Mapa de riesgo-UO'!AB293</f>
        <v>0</v>
      </c>
      <c r="O292" s="278" t="str">
        <f>'01-Mapa de riesgo-UO'!AG293</f>
        <v>Transitorio</v>
      </c>
      <c r="P292" s="280" t="str">
        <f>'01-Mapa de riesgo-UO'!AL293</f>
        <v>No definida</v>
      </c>
      <c r="Q292" s="280" t="str">
        <f>'01-Mapa de riesgo-UO'!AP293</f>
        <v>Preventivo</v>
      </c>
      <c r="R292" s="431" t="str">
        <f>'01-Mapa de riesgo-UO'!AR293</f>
        <v>ACEPTABLE</v>
      </c>
      <c r="S292" s="399" t="s">
        <v>2347</v>
      </c>
      <c r="T292" s="399"/>
      <c r="U292" s="283" t="str">
        <f>'01-Mapa de riesgo-UO'!AW293</f>
        <v>REDUCIR</v>
      </c>
      <c r="V292" s="283" t="str">
        <f>'01-Mapa de riesgo-UO'!AX293</f>
        <v xml:space="preserve">Cumplir con las calibraciones y comprobaciones intermedias programadas por el laboratorio </v>
      </c>
      <c r="W292" s="180">
        <f>IF(U292="COMPARTIR",'01-Mapa de riesgo-UO'!BA293, IF(U292=0, 0,$I$6))</f>
        <v>0</v>
      </c>
      <c r="X292" s="281"/>
      <c r="Y292" s="281" t="s">
        <v>2352</v>
      </c>
      <c r="Z292" s="281" t="s">
        <v>561</v>
      </c>
      <c r="AA292" s="281" t="s">
        <v>3001</v>
      </c>
      <c r="AB292" s="430" t="s">
        <v>2144</v>
      </c>
    </row>
    <row r="293" spans="1:28" ht="65.25" hidden="1" customHeight="1" x14ac:dyDescent="0.2">
      <c r="A293" s="324"/>
      <c r="B293" s="332"/>
      <c r="C293" s="402"/>
      <c r="D293" s="332"/>
      <c r="E293" s="332"/>
      <c r="F293" s="332"/>
      <c r="G293" s="52">
        <f>'01-Mapa de riesgo-UO'!I294</f>
        <v>0</v>
      </c>
      <c r="H293" s="332"/>
      <c r="I293" s="431"/>
      <c r="J293" s="332"/>
      <c r="K293" s="401"/>
      <c r="L293" s="399"/>
      <c r="M293" s="278" t="str">
        <f>IF('01-Mapa de riesgo-UO'!S294="No existen", "No existe control para el riesgo",'01-Mapa de riesgo-UO'!W294)</f>
        <v>Cumplir con la programación establecida en el Plan de calibración, verificación y mantenimiento del laboratorio en cada vigencia</v>
      </c>
      <c r="N293" s="278">
        <f>'01-Mapa de riesgo-UO'!AB294</f>
        <v>0</v>
      </c>
      <c r="O293" s="278" t="str">
        <f>'01-Mapa de riesgo-UO'!AG294</f>
        <v>Transitorio</v>
      </c>
      <c r="P293" s="280" t="str">
        <f>'01-Mapa de riesgo-UO'!AL294</f>
        <v>Trimestral</v>
      </c>
      <c r="Q293" s="280" t="str">
        <f>'01-Mapa de riesgo-UO'!AP294</f>
        <v>Preventivo</v>
      </c>
      <c r="R293" s="431"/>
      <c r="S293" s="399" t="s">
        <v>2347</v>
      </c>
      <c r="T293" s="399"/>
      <c r="U293" s="283">
        <f>'01-Mapa de riesgo-UO'!AW294</f>
        <v>0</v>
      </c>
      <c r="V293" s="283">
        <f>'01-Mapa de riesgo-UO'!AX294</f>
        <v>0</v>
      </c>
      <c r="W293" s="180">
        <f>IF(U293="COMPARTIR",'01-Mapa de riesgo-UO'!BA294, IF(U293=0, 0,$I$6))</f>
        <v>0</v>
      </c>
      <c r="X293" s="281"/>
      <c r="Y293" s="281"/>
      <c r="Z293" s="281"/>
      <c r="AA293" s="281"/>
      <c r="AB293" s="430"/>
    </row>
    <row r="294" spans="1:28" ht="65.25" hidden="1" customHeight="1" x14ac:dyDescent="0.2">
      <c r="A294" s="324"/>
      <c r="B294" s="332"/>
      <c r="C294" s="402"/>
      <c r="D294" s="332"/>
      <c r="E294" s="332"/>
      <c r="F294" s="332"/>
      <c r="G294" s="52">
        <f>'01-Mapa de riesgo-UO'!I295</f>
        <v>0</v>
      </c>
      <c r="H294" s="332"/>
      <c r="I294" s="431"/>
      <c r="J294" s="332"/>
      <c r="K294" s="401"/>
      <c r="L294" s="399"/>
      <c r="M294" s="278">
        <f>IF('01-Mapa de riesgo-UO'!S295="No existen", "No existe control para el riesgo",'01-Mapa de riesgo-UO'!W295)</f>
        <v>0</v>
      </c>
      <c r="N294" s="278">
        <f>'01-Mapa de riesgo-UO'!AB295</f>
        <v>0</v>
      </c>
      <c r="O294" s="278">
        <f>'01-Mapa de riesgo-UO'!AG295</f>
        <v>0</v>
      </c>
      <c r="P294" s="280">
        <f>'01-Mapa de riesgo-UO'!AL295</f>
        <v>0</v>
      </c>
      <c r="Q294" s="280">
        <f>'01-Mapa de riesgo-UO'!AP295</f>
        <v>0</v>
      </c>
      <c r="R294" s="431"/>
      <c r="S294" s="399"/>
      <c r="T294" s="399"/>
      <c r="U294" s="283">
        <f>'01-Mapa de riesgo-UO'!AW295</f>
        <v>0</v>
      </c>
      <c r="V294" s="283">
        <f>'01-Mapa de riesgo-UO'!AX295</f>
        <v>0</v>
      </c>
      <c r="W294" s="180">
        <f>IF(U294="COMPARTIR",'01-Mapa de riesgo-UO'!BA295, IF(U294=0, 0,$I$6))</f>
        <v>0</v>
      </c>
      <c r="X294" s="281"/>
      <c r="Y294" s="281"/>
      <c r="Z294" s="281"/>
      <c r="AA294" s="281"/>
      <c r="AB294" s="430"/>
    </row>
    <row r="295" spans="1:28" ht="65.25" customHeight="1" x14ac:dyDescent="0.2">
      <c r="A295" s="324">
        <v>96</v>
      </c>
      <c r="B295" s="332" t="str">
        <f>'01-Mapa de riesgo-UO'!D296</f>
        <v>EXTENSIÓN_PROYECCIÓN_SOCIAL</v>
      </c>
      <c r="C295" s="402" t="str">
        <f>+'01-Mapa de riesgo-UO'!F296</f>
        <v>NO</v>
      </c>
      <c r="D295" s="332" t="str">
        <f>'01-Mapa de riesgo-UO'!J296</f>
        <v>Operacional</v>
      </c>
      <c r="E295" s="332" t="str">
        <f>'01-Mapa de riesgo-UO'!K296</f>
        <v>Interrupción del servicio de calibración</v>
      </c>
      <c r="F295" s="332" t="str">
        <f>'01-Mapa de riesgo-UO'!L296</f>
        <v>El laboratorio no puede prestar sus servicios porque no cuenta con el personal clave para realizar las calibraciones</v>
      </c>
      <c r="G295" s="52" t="str">
        <f>'01-Mapa de riesgo-UO'!I296</f>
        <v>Ausencia de Personal clave para realizar las calibraciones</v>
      </c>
      <c r="H295" s="332" t="str">
        <f>'01-Mapa de riesgo-UO'!M296</f>
        <v>Cierre del laboratorio                Incumplimiento con los clientes</v>
      </c>
      <c r="I295" s="431" t="str">
        <f>'01-Mapa de riesgo-UO'!AT296</f>
        <v>MODERADO</v>
      </c>
      <c r="J295" s="332" t="str">
        <f>'01-Mapa de riesgo-UO'!AU296</f>
        <v>Número de días de ausencia del personal clave por vigencia/Número de días por vigencia</v>
      </c>
      <c r="K295" s="424">
        <v>0</v>
      </c>
      <c r="L295" s="399" t="s">
        <v>2345</v>
      </c>
      <c r="M295" s="278" t="str">
        <f>IF('01-Mapa de riesgo-UO'!S296="No existen", "No existe control para el riesgo",'01-Mapa de riesgo-UO'!W296)</f>
        <v xml:space="preserve">Tener sustitutos para cada uno de los cargos del laboratorio </v>
      </c>
      <c r="N295" s="278">
        <f>'01-Mapa de riesgo-UO'!AB296</f>
        <v>0</v>
      </c>
      <c r="O295" s="278" t="str">
        <f>'01-Mapa de riesgo-UO'!AG296</f>
        <v>Transitorio Contratista</v>
      </c>
      <c r="P295" s="280" t="str">
        <f>'01-Mapa de riesgo-UO'!AL296</f>
        <v>Anual</v>
      </c>
      <c r="Q295" s="280" t="str">
        <f>'01-Mapa de riesgo-UO'!AP296</f>
        <v>Preventivo</v>
      </c>
      <c r="R295" s="431" t="str">
        <f>'01-Mapa de riesgo-UO'!AR296</f>
        <v>ACEPTABLE</v>
      </c>
      <c r="S295" s="399" t="s">
        <v>2348</v>
      </c>
      <c r="T295" s="399"/>
      <c r="U295" s="283" t="str">
        <f>'01-Mapa de riesgo-UO'!AW296</f>
        <v>REDUCIR</v>
      </c>
      <c r="V295" s="283" t="str">
        <f>'01-Mapa de riesgo-UO'!AX296</f>
        <v>Entrenar y Capacitar estudiantes de diferentes programas de la universidad en todo lo referente a las calibraciones</v>
      </c>
      <c r="W295" s="180">
        <f>IF(U295="COMPARTIR",'01-Mapa de riesgo-UO'!BA296, IF(U295=0, 0,$I$6))</f>
        <v>0</v>
      </c>
      <c r="X295" s="281"/>
      <c r="Y295" s="281" t="s">
        <v>2837</v>
      </c>
      <c r="Z295" s="281" t="s">
        <v>2838</v>
      </c>
      <c r="AA295" s="281"/>
      <c r="AB295" s="430" t="s">
        <v>2144</v>
      </c>
    </row>
    <row r="296" spans="1:28" ht="65.25" hidden="1" customHeight="1" x14ac:dyDescent="0.2">
      <c r="A296" s="324"/>
      <c r="B296" s="332"/>
      <c r="C296" s="402"/>
      <c r="D296" s="332"/>
      <c r="E296" s="332"/>
      <c r="F296" s="332"/>
      <c r="G296" s="52">
        <f>'01-Mapa de riesgo-UO'!I297</f>
        <v>0</v>
      </c>
      <c r="H296" s="332"/>
      <c r="I296" s="431"/>
      <c r="J296" s="332"/>
      <c r="K296" s="401"/>
      <c r="L296" s="399"/>
      <c r="M296" s="278">
        <f>IF('01-Mapa de riesgo-UO'!S297="No existen", "No existe control para el riesgo",'01-Mapa de riesgo-UO'!W297)</f>
        <v>0</v>
      </c>
      <c r="N296" s="278">
        <f>'01-Mapa de riesgo-UO'!AB297</f>
        <v>0</v>
      </c>
      <c r="O296" s="278">
        <f>'01-Mapa de riesgo-UO'!AG297</f>
        <v>0</v>
      </c>
      <c r="P296" s="280">
        <f>'01-Mapa de riesgo-UO'!AL297</f>
        <v>0</v>
      </c>
      <c r="Q296" s="280">
        <f>'01-Mapa de riesgo-UO'!AP297</f>
        <v>0</v>
      </c>
      <c r="R296" s="431"/>
      <c r="S296" s="399"/>
      <c r="T296" s="399"/>
      <c r="U296" s="283">
        <f>'01-Mapa de riesgo-UO'!AW297</f>
        <v>0</v>
      </c>
      <c r="V296" s="283">
        <f>'01-Mapa de riesgo-UO'!AX297</f>
        <v>0</v>
      </c>
      <c r="W296" s="180">
        <f>IF(U296="COMPARTIR",'01-Mapa de riesgo-UO'!BA297, IF(U296=0, 0,$I$6))</f>
        <v>0</v>
      </c>
      <c r="X296" s="281"/>
      <c r="Y296" s="281"/>
      <c r="Z296" s="281"/>
      <c r="AA296" s="281"/>
      <c r="AB296" s="430"/>
    </row>
    <row r="297" spans="1:28" ht="65.25" hidden="1" customHeight="1" x14ac:dyDescent="0.2">
      <c r="A297" s="324"/>
      <c r="B297" s="332"/>
      <c r="C297" s="402"/>
      <c r="D297" s="332"/>
      <c r="E297" s="332"/>
      <c r="F297" s="332"/>
      <c r="G297" s="52">
        <f>'01-Mapa de riesgo-UO'!I298</f>
        <v>0</v>
      </c>
      <c r="H297" s="332"/>
      <c r="I297" s="431"/>
      <c r="J297" s="332"/>
      <c r="K297" s="401"/>
      <c r="L297" s="399"/>
      <c r="M297" s="278">
        <f>IF('01-Mapa de riesgo-UO'!S298="No existen", "No existe control para el riesgo",'01-Mapa de riesgo-UO'!W298)</f>
        <v>0</v>
      </c>
      <c r="N297" s="278">
        <f>'01-Mapa de riesgo-UO'!AB298</f>
        <v>0</v>
      </c>
      <c r="O297" s="278">
        <f>'01-Mapa de riesgo-UO'!AG298</f>
        <v>0</v>
      </c>
      <c r="P297" s="280">
        <f>'01-Mapa de riesgo-UO'!AL298</f>
        <v>0</v>
      </c>
      <c r="Q297" s="280">
        <f>'01-Mapa de riesgo-UO'!AP298</f>
        <v>0</v>
      </c>
      <c r="R297" s="431"/>
      <c r="S297" s="399"/>
      <c r="T297" s="399"/>
      <c r="U297" s="283">
        <f>'01-Mapa de riesgo-UO'!AW298</f>
        <v>0</v>
      </c>
      <c r="V297" s="283">
        <f>'01-Mapa de riesgo-UO'!AX298</f>
        <v>0</v>
      </c>
      <c r="W297" s="180">
        <f>IF(U297="COMPARTIR",'01-Mapa de riesgo-UO'!BA298, IF(U297=0, 0,$I$6))</f>
        <v>0</v>
      </c>
      <c r="X297" s="281"/>
      <c r="Y297" s="281"/>
      <c r="Z297" s="281"/>
      <c r="AA297" s="281"/>
      <c r="AB297" s="430"/>
    </row>
    <row r="298" spans="1:28" ht="65.25" customHeight="1" x14ac:dyDescent="0.2">
      <c r="A298" s="324">
        <v>97</v>
      </c>
      <c r="B298" s="332" t="str">
        <f>'01-Mapa de riesgo-UO'!D299</f>
        <v>EXTENSIÓN_PROYECCIÓN_SOCIAL</v>
      </c>
      <c r="C298" s="402" t="str">
        <f>+'01-Mapa de riesgo-UO'!F299</f>
        <v>NO</v>
      </c>
      <c r="D298" s="332" t="str">
        <f>'01-Mapa de riesgo-UO'!J299</f>
        <v>Corrupción</v>
      </c>
      <c r="E298" s="332" t="str">
        <f>'01-Mapa de riesgo-UO'!K299</f>
        <v>Pérdida de la imparcialidad (4.1.3)</v>
      </c>
      <c r="F298" s="332"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32" t="str">
        <f>'01-Mapa de riesgo-UO'!M299</f>
        <v>Pérdida de  credibilidad en el laboratorio
Pérdida de la confianza en el funcionario.
Iniciación de un proceso disciplinario</v>
      </c>
      <c r="I298" s="431" t="str">
        <f>'01-Mapa de riesgo-UO'!AT299</f>
        <v>LEVE</v>
      </c>
      <c r="J298" s="332" t="str">
        <f>'01-Mapa de riesgo-UO'!AU299</f>
        <v>Número de informes con pérdida de la imparcialidad / Número de informes expedidos por el laboratorio</v>
      </c>
      <c r="K298" s="424">
        <v>2.5000000000000001E-2</v>
      </c>
      <c r="L298" s="399" t="s">
        <v>2833</v>
      </c>
      <c r="M298" s="278" t="str">
        <f>IF('01-Mapa de riesgo-UO'!S299="No existen", "No existe control para el riesgo",'01-Mapa de riesgo-UO'!W299)</f>
        <v>Impedir que el personal autorizado para las calibraciones tenga contacto con los clientes del laboratorio</v>
      </c>
      <c r="N298" s="278">
        <f>'01-Mapa de riesgo-UO'!AB299</f>
        <v>0</v>
      </c>
      <c r="O298" s="278" t="str">
        <f>'01-Mapa de riesgo-UO'!AG299</f>
        <v>Transitorio Contratista</v>
      </c>
      <c r="P298" s="280" t="str">
        <f>'01-Mapa de riesgo-UO'!AL299</f>
        <v>No definida</v>
      </c>
      <c r="Q298" s="280" t="str">
        <f>'01-Mapa de riesgo-UO'!AP299</f>
        <v>Preventivo</v>
      </c>
      <c r="R298" s="431" t="str">
        <f>'01-Mapa de riesgo-UO'!AR299</f>
        <v>ACEPTABLE</v>
      </c>
      <c r="S298" s="399" t="s">
        <v>2834</v>
      </c>
      <c r="T298" s="399"/>
      <c r="U298" s="283" t="str">
        <f>'01-Mapa de riesgo-UO'!AW299</f>
        <v>ASUMIR</v>
      </c>
      <c r="V298" s="283">
        <f>'01-Mapa de riesgo-UO'!AX299</f>
        <v>0</v>
      </c>
      <c r="W298" s="180">
        <f>IF(U298="COMPARTIR",'01-Mapa de riesgo-UO'!BA299, IF(U298=0, 0,$I$6))</f>
        <v>0</v>
      </c>
      <c r="X298" s="281"/>
      <c r="Y298" s="281"/>
      <c r="Z298" s="281"/>
      <c r="AA298" s="281"/>
      <c r="AB298" s="430" t="s">
        <v>2149</v>
      </c>
    </row>
    <row r="299" spans="1:28" ht="65.25" hidden="1" customHeight="1" x14ac:dyDescent="0.2">
      <c r="A299" s="324"/>
      <c r="B299" s="332"/>
      <c r="C299" s="402"/>
      <c r="D299" s="332"/>
      <c r="E299" s="332"/>
      <c r="F299" s="332"/>
      <c r="G299" s="52">
        <f>'01-Mapa de riesgo-UO'!I300</f>
        <v>0</v>
      </c>
      <c r="H299" s="332"/>
      <c r="I299" s="431"/>
      <c r="J299" s="332"/>
      <c r="K299" s="401"/>
      <c r="L299" s="399"/>
      <c r="M299" s="278" t="str">
        <f>IF('01-Mapa de riesgo-UO'!S300="No existen", "No existe control para el riesgo",'01-Mapa de riesgo-UO'!W300)</f>
        <v xml:space="preserve">Firmar por parte de cada funcionario el Acta de compromiso ético                        </v>
      </c>
      <c r="N299" s="278">
        <f>'01-Mapa de riesgo-UO'!AB300</f>
        <v>0</v>
      </c>
      <c r="O299" s="278" t="str">
        <f>'01-Mapa de riesgo-UO'!AG300</f>
        <v>Transitorio Contratista</v>
      </c>
      <c r="P299" s="280" t="str">
        <f>'01-Mapa de riesgo-UO'!AL300</f>
        <v>No definida</v>
      </c>
      <c r="Q299" s="280" t="str">
        <f>'01-Mapa de riesgo-UO'!AP300</f>
        <v>Preventivo</v>
      </c>
      <c r="R299" s="431"/>
      <c r="S299" s="399" t="s">
        <v>2347</v>
      </c>
      <c r="T299" s="399"/>
      <c r="U299" s="283" t="str">
        <f>'01-Mapa de riesgo-UO'!AW300</f>
        <v>ASUMIR</v>
      </c>
      <c r="V299" s="283">
        <f>'01-Mapa de riesgo-UO'!AX300</f>
        <v>0</v>
      </c>
      <c r="W299" s="180">
        <f>IF(U299="COMPARTIR",'01-Mapa de riesgo-UO'!BA300, IF(U299=0, 0,$I$6))</f>
        <v>0</v>
      </c>
      <c r="X299" s="281"/>
      <c r="Y299" s="281"/>
      <c r="Z299" s="281"/>
      <c r="AA299" s="281"/>
      <c r="AB299" s="430"/>
    </row>
    <row r="300" spans="1:28" ht="65.25" hidden="1" customHeight="1" x14ac:dyDescent="0.2">
      <c r="A300" s="324"/>
      <c r="B300" s="332"/>
      <c r="C300" s="402"/>
      <c r="D300" s="332"/>
      <c r="E300" s="332"/>
      <c r="F300" s="332"/>
      <c r="G300" s="52">
        <f>'01-Mapa de riesgo-UO'!I301</f>
        <v>0</v>
      </c>
      <c r="H300" s="332"/>
      <c r="I300" s="431"/>
      <c r="J300" s="332"/>
      <c r="K300" s="401"/>
      <c r="L300" s="399"/>
      <c r="M300" s="278">
        <f>IF('01-Mapa de riesgo-UO'!S301="No existen", "No existe control para el riesgo",'01-Mapa de riesgo-UO'!W301)</f>
        <v>0</v>
      </c>
      <c r="N300" s="278">
        <f>'01-Mapa de riesgo-UO'!AB301</f>
        <v>0</v>
      </c>
      <c r="O300" s="278">
        <f>'01-Mapa de riesgo-UO'!AG301</f>
        <v>0</v>
      </c>
      <c r="P300" s="280">
        <f>'01-Mapa de riesgo-UO'!AL301</f>
        <v>0</v>
      </c>
      <c r="Q300" s="280">
        <f>'01-Mapa de riesgo-UO'!AP301</f>
        <v>0</v>
      </c>
      <c r="R300" s="431"/>
      <c r="S300" s="399"/>
      <c r="T300" s="399"/>
      <c r="U300" s="283" t="str">
        <f>'01-Mapa de riesgo-UO'!AW301</f>
        <v>ASUMIR</v>
      </c>
      <c r="V300" s="283">
        <f>'01-Mapa de riesgo-UO'!AX301</f>
        <v>0</v>
      </c>
      <c r="W300" s="180">
        <f>IF(U300="COMPARTIR",'01-Mapa de riesgo-UO'!BA301, IF(U300=0, 0,$I$6))</f>
        <v>0</v>
      </c>
      <c r="X300" s="281"/>
      <c r="Y300" s="281"/>
      <c r="Z300" s="281"/>
      <c r="AA300" s="281"/>
      <c r="AB300" s="430"/>
    </row>
    <row r="301" spans="1:28" ht="65.25" customHeight="1" x14ac:dyDescent="0.2">
      <c r="A301" s="324">
        <v>98</v>
      </c>
      <c r="B301" s="332" t="str">
        <f>'01-Mapa de riesgo-UO'!D302</f>
        <v>EXTENSIÓN_PROYECCIÓN_SOCIAL</v>
      </c>
      <c r="C301" s="402" t="str">
        <f>+'01-Mapa de riesgo-UO'!F302</f>
        <v>NO</v>
      </c>
      <c r="D301" s="332" t="str">
        <f>'01-Mapa de riesgo-UO'!J302</f>
        <v>Corrupción</v>
      </c>
      <c r="E301" s="332" t="str">
        <f>'01-Mapa de riesgo-UO'!K302</f>
        <v>Pérdida de la imparcialidad
(4.1.3)</v>
      </c>
      <c r="F301" s="332"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32" t="str">
        <f>'01-Mapa de riesgo-UO'!M302</f>
        <v>Pérdida de  credibilidad en el laboratorio.
Pérdida de la confianza en el funcionario.
Iniciación de un proceso disciplinario</v>
      </c>
      <c r="I301" s="431" t="str">
        <f>'01-Mapa de riesgo-UO'!AT302</f>
        <v>LEVE</v>
      </c>
      <c r="J301" s="332" t="str">
        <f>'01-Mapa de riesgo-UO'!AU302</f>
        <v># de informes con pérdida de la imparcialidad/ # de informes expedidos por el laboratorio</v>
      </c>
      <c r="K301" s="433">
        <v>0</v>
      </c>
      <c r="L301" s="454" t="s">
        <v>2354</v>
      </c>
      <c r="M301" s="278" t="str">
        <f>IF('01-Mapa de riesgo-UO'!S302="No existen", "No existe control para el riesgo",'01-Mapa de riesgo-UO'!W302)</f>
        <v>Firma de cada funcionario del:
- Acta de compromiso ético
- Declaración de impedimento
- Compromiso de confidencialidad</v>
      </c>
      <c r="N301" s="278">
        <f>'01-Mapa de riesgo-UO'!AB302</f>
        <v>0</v>
      </c>
      <c r="O301" s="278" t="str">
        <f>'01-Mapa de riesgo-UO'!AG302</f>
        <v>Profesional administrativo</v>
      </c>
      <c r="P301" s="280" t="str">
        <f>'01-Mapa de riesgo-UO'!AL302</f>
        <v>Anual</v>
      </c>
      <c r="Q301" s="280" t="str">
        <f>'01-Mapa de riesgo-UO'!AP302</f>
        <v>Preventivo</v>
      </c>
      <c r="R301" s="431" t="str">
        <f>'01-Mapa de riesgo-UO'!AR302</f>
        <v>ACEPTABLE</v>
      </c>
      <c r="S301" s="434" t="s">
        <v>2360</v>
      </c>
      <c r="T301" s="434"/>
      <c r="U301" s="283" t="str">
        <f>'01-Mapa de riesgo-UO'!AW302</f>
        <v>ASUMIR</v>
      </c>
      <c r="V301" s="283">
        <f>'01-Mapa de riesgo-UO'!AX302</f>
        <v>0</v>
      </c>
      <c r="W301" s="180">
        <f>IF(U301="COMPARTIR",'01-Mapa de riesgo-UO'!BA302, IF(U301=0, 0,$I$6))</f>
        <v>0</v>
      </c>
      <c r="X301" s="281"/>
      <c r="Y301" s="281"/>
      <c r="Z301" s="281"/>
      <c r="AA301" s="281"/>
      <c r="AB301" s="430" t="s">
        <v>2143</v>
      </c>
    </row>
    <row r="302" spans="1:28" ht="65.25" hidden="1" customHeight="1" x14ac:dyDescent="0.2">
      <c r="A302" s="324"/>
      <c r="B302" s="332"/>
      <c r="C302" s="402"/>
      <c r="D302" s="332"/>
      <c r="E302" s="332"/>
      <c r="F302" s="332"/>
      <c r="G302" s="52" t="str">
        <f>'01-Mapa de riesgo-UO'!I303</f>
        <v xml:space="preserve">Orden de un superior sobre el resultado del ensayo </v>
      </c>
      <c r="H302" s="332"/>
      <c r="I302" s="431"/>
      <c r="J302" s="332"/>
      <c r="K302" s="401"/>
      <c r="L302" s="454"/>
      <c r="M302" s="278" t="str">
        <f>IF('01-Mapa de riesgo-UO'!S303="No existen", "No existe control para el riesgo",'01-Mapa de riesgo-UO'!W303)</f>
        <v>Personal autorizado para  comunicaciones con el cliente es diferente al personal autorizado para hacer ensayos</v>
      </c>
      <c r="N302" s="278">
        <f>'01-Mapa de riesgo-UO'!AB303</f>
        <v>0</v>
      </c>
      <c r="O302" s="278">
        <f>'01-Mapa de riesgo-UO'!AG303</f>
        <v>0</v>
      </c>
      <c r="P302" s="280" t="str">
        <f>'01-Mapa de riesgo-UO'!AL303</f>
        <v>Anual</v>
      </c>
      <c r="Q302" s="280" t="str">
        <f>'01-Mapa de riesgo-UO'!AP303</f>
        <v>Preventivo</v>
      </c>
      <c r="R302" s="431"/>
      <c r="S302" s="434" t="s">
        <v>2361</v>
      </c>
      <c r="T302" s="434"/>
      <c r="U302" s="283" t="str">
        <f>'01-Mapa de riesgo-UO'!AW303</f>
        <v>ASUMIR</v>
      </c>
      <c r="V302" s="283">
        <f>'01-Mapa de riesgo-UO'!AX303</f>
        <v>0</v>
      </c>
      <c r="W302" s="180">
        <f>IF(U302="COMPARTIR",'01-Mapa de riesgo-UO'!BA303, IF(U302=0, 0,$I$6))</f>
        <v>0</v>
      </c>
      <c r="X302" s="281"/>
      <c r="Y302" s="281"/>
      <c r="Z302" s="281"/>
      <c r="AA302" s="281"/>
      <c r="AB302" s="430"/>
    </row>
    <row r="303" spans="1:28" ht="65.25" hidden="1" customHeight="1" x14ac:dyDescent="0.2">
      <c r="A303" s="324"/>
      <c r="B303" s="332"/>
      <c r="C303" s="402"/>
      <c r="D303" s="332"/>
      <c r="E303" s="332"/>
      <c r="F303" s="332"/>
      <c r="G303" s="52" t="str">
        <f>'01-Mapa de riesgo-UO'!I304</f>
        <v>Conflicto de intereses, al prestar servicios de ensayo y calibración entre los que hacen parte  del  centro de laboratorios</v>
      </c>
      <c r="H303" s="332"/>
      <c r="I303" s="431"/>
      <c r="J303" s="332"/>
      <c r="K303" s="401"/>
      <c r="L303" s="434"/>
      <c r="M303" s="278" t="str">
        <f>IF('01-Mapa de riesgo-UO'!S304="No existen", "No existe control para el riesgo",'01-Mapa de riesgo-UO'!W304)</f>
        <v>Cada laboratorio es un proyecto de extensión independiente en cuanto a recursos de personal, financieros y administrativos.</v>
      </c>
      <c r="N303" s="278">
        <f>'01-Mapa de riesgo-UO'!AB304</f>
        <v>0</v>
      </c>
      <c r="O303" s="278">
        <f>'01-Mapa de riesgo-UO'!AG304</f>
        <v>0</v>
      </c>
      <c r="P303" s="280" t="str">
        <f>'01-Mapa de riesgo-UO'!AL304</f>
        <v>No definida</v>
      </c>
      <c r="Q303" s="280" t="str">
        <f>'01-Mapa de riesgo-UO'!AP304</f>
        <v>Preventivo</v>
      </c>
      <c r="R303" s="431"/>
      <c r="S303" s="434" t="s">
        <v>2361</v>
      </c>
      <c r="T303" s="434"/>
      <c r="U303" s="283" t="str">
        <f>'01-Mapa de riesgo-UO'!AW304</f>
        <v>ASUMIR</v>
      </c>
      <c r="V303" s="283">
        <f>'01-Mapa de riesgo-UO'!AX304</f>
        <v>0</v>
      </c>
      <c r="W303" s="180">
        <f>IF(U303="COMPARTIR",'01-Mapa de riesgo-UO'!BA304, IF(U303=0, 0,$I$6))</f>
        <v>0</v>
      </c>
      <c r="X303" s="281"/>
      <c r="Y303" s="281"/>
      <c r="Z303" s="281"/>
      <c r="AA303" s="281"/>
      <c r="AB303" s="430"/>
    </row>
    <row r="304" spans="1:28" ht="65.25" customHeight="1" x14ac:dyDescent="0.2">
      <c r="A304" s="324">
        <v>99</v>
      </c>
      <c r="B304" s="332" t="str">
        <f>'01-Mapa de riesgo-UO'!D305</f>
        <v>EXTENSIÓN_PROYECCIÓN_SOCIAL</v>
      </c>
      <c r="C304" s="402" t="str">
        <f>+'01-Mapa de riesgo-UO'!F305</f>
        <v>NO</v>
      </c>
      <c r="D304" s="332" t="str">
        <f>'01-Mapa de riesgo-UO'!J305</f>
        <v>Operacional</v>
      </c>
      <c r="E304" s="332" t="str">
        <f>'01-Mapa de riesgo-UO'!K305</f>
        <v>Pérdida de la validez de los resultados del laboratorio
(6,3)</v>
      </c>
      <c r="F304" s="332"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32" t="str">
        <f>'01-Mapa de riesgo-UO'!M305</f>
        <v>Pérdida de  credibilidad en el laboratorio.
Pérdida de la confianza en el laboratorio.
Desviaciones significativas según la información declarada por el cliente.</v>
      </c>
      <c r="I304" s="431" t="str">
        <f>'01-Mapa de riesgo-UO'!AT305</f>
        <v>LEVE</v>
      </c>
      <c r="J304" s="332" t="str">
        <f>'01-Mapa de riesgo-UO'!AU305</f>
        <v>Número de veces en que las condiciones ambientales o modo de operación se salieron de los límites</v>
      </c>
      <c r="K304" s="433">
        <v>0</v>
      </c>
      <c r="L304" s="399" t="s">
        <v>2355</v>
      </c>
      <c r="M304" s="278" t="str">
        <f>IF('01-Mapa de riesgo-UO'!S305="No existen", "No existe control para el riesgo",'01-Mapa de riesgo-UO'!W305)</f>
        <v>Control de condiciones ambientales</v>
      </c>
      <c r="N304" s="278">
        <f>'01-Mapa de riesgo-UO'!AB305</f>
        <v>0</v>
      </c>
      <c r="O304" s="278" t="str">
        <f>'01-Mapa de riesgo-UO'!AG305</f>
        <v>Profesional de laboratorio</v>
      </c>
      <c r="P304" s="280" t="str">
        <f>'01-Mapa de riesgo-UO'!AL305</f>
        <v>Diaria</v>
      </c>
      <c r="Q304" s="280" t="str">
        <f>'01-Mapa de riesgo-UO'!AP305</f>
        <v>Preventivo</v>
      </c>
      <c r="R304" s="431" t="str">
        <f>'01-Mapa de riesgo-UO'!AR305</f>
        <v>ACEPTABLE</v>
      </c>
      <c r="S304" s="434" t="s">
        <v>2355</v>
      </c>
      <c r="T304" s="434"/>
      <c r="U304" s="283" t="str">
        <f>'01-Mapa de riesgo-UO'!AW305</f>
        <v>ASUMIR</v>
      </c>
      <c r="V304" s="283">
        <f>'01-Mapa de riesgo-UO'!AX305</f>
        <v>0</v>
      </c>
      <c r="W304" s="180">
        <f>IF(U304="COMPARTIR",'01-Mapa de riesgo-UO'!BA305, IF(U304=0, 0,$I$6))</f>
        <v>0</v>
      </c>
      <c r="X304" s="281"/>
      <c r="Y304" s="281"/>
      <c r="Z304" s="281"/>
      <c r="AA304" s="281"/>
      <c r="AB304" s="430" t="s">
        <v>2143</v>
      </c>
    </row>
    <row r="305" spans="1:28" ht="65.25" hidden="1" customHeight="1" x14ac:dyDescent="0.2">
      <c r="A305" s="324"/>
      <c r="B305" s="332"/>
      <c r="C305" s="402"/>
      <c r="D305" s="332"/>
      <c r="E305" s="332"/>
      <c r="F305" s="332"/>
      <c r="G305" s="52">
        <f>'01-Mapa de riesgo-UO'!I306</f>
        <v>0</v>
      </c>
      <c r="H305" s="332"/>
      <c r="I305" s="431"/>
      <c r="J305" s="332"/>
      <c r="K305" s="401"/>
      <c r="L305" s="399"/>
      <c r="M305" s="278" t="str">
        <f>IF('01-Mapa de riesgo-UO'!S306="No existen", "No existe control para el riesgo",'01-Mapa de riesgo-UO'!W306)</f>
        <v>Se solicita al cliente cuando aplica, la condicion 3.25 de la norma ISO 5151 y  la condicioón 3.15 de la norma ISO 16358-1 half load operation</v>
      </c>
      <c r="N305" s="278">
        <f>'01-Mapa de riesgo-UO'!AB306</f>
        <v>0</v>
      </c>
      <c r="O305" s="278" t="str">
        <f>'01-Mapa de riesgo-UO'!AG306</f>
        <v>Profesional administrativo</v>
      </c>
      <c r="P305" s="280" t="str">
        <f>'01-Mapa de riesgo-UO'!AL306</f>
        <v>No definida</v>
      </c>
      <c r="Q305" s="280" t="str">
        <f>'01-Mapa de riesgo-UO'!AP306</f>
        <v>Preventivo</v>
      </c>
      <c r="R305" s="431"/>
      <c r="S305" s="434" t="s">
        <v>2361</v>
      </c>
      <c r="T305" s="434"/>
      <c r="U305" s="283" t="str">
        <f>'01-Mapa de riesgo-UO'!AW306</f>
        <v>ASUMIR</v>
      </c>
      <c r="V305" s="283">
        <f>'01-Mapa de riesgo-UO'!AX306</f>
        <v>0</v>
      </c>
      <c r="W305" s="180">
        <f>IF(U305="COMPARTIR",'01-Mapa de riesgo-UO'!BA306, IF(U305=0, 0,$I$6))</f>
        <v>0</v>
      </c>
      <c r="X305" s="281"/>
      <c r="Y305" s="281"/>
      <c r="Z305" s="281"/>
      <c r="AA305" s="281"/>
      <c r="AB305" s="430"/>
    </row>
    <row r="306" spans="1:28" ht="65.25" hidden="1" customHeight="1" x14ac:dyDescent="0.2">
      <c r="A306" s="324"/>
      <c r="B306" s="332"/>
      <c r="C306" s="402"/>
      <c r="D306" s="332"/>
      <c r="E306" s="332"/>
      <c r="F306" s="332"/>
      <c r="G306" s="52">
        <f>'01-Mapa de riesgo-UO'!I307</f>
        <v>0</v>
      </c>
      <c r="H306" s="332"/>
      <c r="I306" s="431"/>
      <c r="J306" s="332"/>
      <c r="K306" s="401"/>
      <c r="L306" s="399"/>
      <c r="M306" s="278">
        <f>IF('01-Mapa de riesgo-UO'!S307="No existen", "No existe control para el riesgo",'01-Mapa de riesgo-UO'!W307)</f>
        <v>0</v>
      </c>
      <c r="N306" s="278">
        <f>'01-Mapa de riesgo-UO'!AB307</f>
        <v>0</v>
      </c>
      <c r="O306" s="278">
        <f>'01-Mapa de riesgo-UO'!AG307</f>
        <v>0</v>
      </c>
      <c r="P306" s="280">
        <f>'01-Mapa de riesgo-UO'!AL307</f>
        <v>0</v>
      </c>
      <c r="Q306" s="280">
        <f>'01-Mapa de riesgo-UO'!AP307</f>
        <v>0</v>
      </c>
      <c r="R306" s="431"/>
      <c r="S306" s="434"/>
      <c r="T306" s="434"/>
      <c r="U306" s="283" t="str">
        <f>'01-Mapa de riesgo-UO'!AW307</f>
        <v>ASUMIR</v>
      </c>
      <c r="V306" s="283">
        <f>'01-Mapa de riesgo-UO'!AX307</f>
        <v>0</v>
      </c>
      <c r="W306" s="180">
        <f>IF(U306="COMPARTIR",'01-Mapa de riesgo-UO'!BA307, IF(U306=0, 0,$I$6))</f>
        <v>0</v>
      </c>
      <c r="X306" s="281"/>
      <c r="Y306" s="281"/>
      <c r="Z306" s="281"/>
      <c r="AA306" s="281"/>
      <c r="AB306" s="430"/>
    </row>
    <row r="307" spans="1:28" ht="65.25" customHeight="1" x14ac:dyDescent="0.2">
      <c r="A307" s="324">
        <v>100</v>
      </c>
      <c r="B307" s="332" t="str">
        <f>'01-Mapa de riesgo-UO'!D308</f>
        <v>EXTENSIÓN_PROYECCIÓN_SOCIAL</v>
      </c>
      <c r="C307" s="402" t="str">
        <f>+'01-Mapa de riesgo-UO'!F308</f>
        <v>NO</v>
      </c>
      <c r="D307" s="332" t="str">
        <f>'01-Mapa de riesgo-UO'!J308</f>
        <v>Operacional</v>
      </c>
      <c r="E307" s="332" t="str">
        <f>'01-Mapa de riesgo-UO'!K308</f>
        <v>Pérdida de la validez de los resultados del laboratorio
(6,4.6)</v>
      </c>
      <c r="F307" s="332"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32" t="str">
        <f>'01-Mapa de riesgo-UO'!M308</f>
        <v xml:space="preserve">Pérdida de  credibilidad en el laboratorio
Pérdida de la confianza en el laboratorio
</v>
      </c>
      <c r="I307" s="431" t="str">
        <f>'01-Mapa de riesgo-UO'!AT308</f>
        <v>LEVE</v>
      </c>
      <c r="J307" s="332" t="str">
        <f>'01-Mapa de riesgo-UO'!AU308</f>
        <v>% de cumplimiento del plan de calibración, verificación y mantenimiento</v>
      </c>
      <c r="K307" s="439">
        <v>1</v>
      </c>
      <c r="L307" s="399" t="s">
        <v>2356</v>
      </c>
      <c r="M307" s="278" t="str">
        <f>IF('01-Mapa de riesgo-UO'!S308="No existen", "No existe control para el riesgo",'01-Mapa de riesgo-UO'!W308)</f>
        <v xml:space="preserve">Plan de calibración, verificación y mantenimiento anual con fechas de cumplimiento.
</v>
      </c>
      <c r="N307" s="278">
        <f>'01-Mapa de riesgo-UO'!AB308</f>
        <v>0</v>
      </c>
      <c r="O307" s="278" t="str">
        <f>'01-Mapa de riesgo-UO'!AG308</f>
        <v>Profesional de laboratorio</v>
      </c>
      <c r="P307" s="280" t="str">
        <f>'01-Mapa de riesgo-UO'!AL308</f>
        <v>Anual</v>
      </c>
      <c r="Q307" s="280" t="str">
        <f>'01-Mapa de riesgo-UO'!AP308</f>
        <v>Preventivo</v>
      </c>
      <c r="R307" s="431" t="str">
        <f>'01-Mapa de riesgo-UO'!AR308</f>
        <v>ACEPTABLE</v>
      </c>
      <c r="S307" s="434" t="s">
        <v>2362</v>
      </c>
      <c r="T307" s="434"/>
      <c r="U307" s="283" t="str">
        <f>'01-Mapa de riesgo-UO'!AW308</f>
        <v>ASUMIR</v>
      </c>
      <c r="V307" s="283">
        <f>'01-Mapa de riesgo-UO'!AX308</f>
        <v>0</v>
      </c>
      <c r="W307" s="180">
        <f>IF(U307="COMPARTIR",'01-Mapa de riesgo-UO'!BA308, IF(U307=0, 0,$I$6))</f>
        <v>0</v>
      </c>
      <c r="X307" s="281"/>
      <c r="Y307" s="281"/>
      <c r="Z307" s="281"/>
      <c r="AA307" s="281"/>
      <c r="AB307" s="430" t="s">
        <v>2143</v>
      </c>
    </row>
    <row r="308" spans="1:28" ht="65.25" hidden="1" customHeight="1" x14ac:dyDescent="0.2">
      <c r="A308" s="324"/>
      <c r="B308" s="332"/>
      <c r="C308" s="402"/>
      <c r="D308" s="332"/>
      <c r="E308" s="332"/>
      <c r="F308" s="332"/>
      <c r="G308" s="52">
        <f>'01-Mapa de riesgo-UO'!I309</f>
        <v>0</v>
      </c>
      <c r="H308" s="332"/>
      <c r="I308" s="431"/>
      <c r="J308" s="332"/>
      <c r="K308" s="401"/>
      <c r="L308" s="399"/>
      <c r="M308" s="278" t="str">
        <f>IF('01-Mapa de riesgo-UO'!S309="No existen", "No existe control para el riesgo",'01-Mapa de riesgo-UO'!W309)</f>
        <v>Cálculo del intervalo de calibración</v>
      </c>
      <c r="N308" s="278">
        <f>'01-Mapa de riesgo-UO'!AB309</f>
        <v>0</v>
      </c>
      <c r="O308" s="278" t="str">
        <f>'01-Mapa de riesgo-UO'!AG309</f>
        <v xml:space="preserve">Profesional de laboratorio </v>
      </c>
      <c r="P308" s="280" t="str">
        <f>'01-Mapa de riesgo-UO'!AL309</f>
        <v>Anual</v>
      </c>
      <c r="Q308" s="280" t="str">
        <f>'01-Mapa de riesgo-UO'!AP309</f>
        <v>Preventivo</v>
      </c>
      <c r="R308" s="431"/>
      <c r="S308" s="434" t="s">
        <v>2363</v>
      </c>
      <c r="T308" s="434"/>
      <c r="U308" s="283" t="str">
        <f>'01-Mapa de riesgo-UO'!AW309</f>
        <v>ASUMIR</v>
      </c>
      <c r="V308" s="283">
        <f>'01-Mapa de riesgo-UO'!AX309</f>
        <v>0</v>
      </c>
      <c r="W308" s="180">
        <f>IF(U308="COMPARTIR",'01-Mapa de riesgo-UO'!BA309, IF(U308=0, 0,$I$6))</f>
        <v>0</v>
      </c>
      <c r="X308" s="281"/>
      <c r="Y308" s="281"/>
      <c r="Z308" s="281"/>
      <c r="AA308" s="281"/>
      <c r="AB308" s="430"/>
    </row>
    <row r="309" spans="1:28" ht="65.25" hidden="1" customHeight="1" x14ac:dyDescent="0.2">
      <c r="A309" s="324"/>
      <c r="B309" s="332"/>
      <c r="C309" s="402"/>
      <c r="D309" s="332"/>
      <c r="E309" s="332"/>
      <c r="F309" s="332"/>
      <c r="G309" s="52">
        <f>'01-Mapa de riesgo-UO'!I310</f>
        <v>0</v>
      </c>
      <c r="H309" s="332"/>
      <c r="I309" s="431"/>
      <c r="J309" s="332"/>
      <c r="K309" s="401"/>
      <c r="L309" s="399"/>
      <c r="M309" s="278">
        <f>IF('01-Mapa de riesgo-UO'!S310="No existen", "No existe control para el riesgo",'01-Mapa de riesgo-UO'!W310)</f>
        <v>0</v>
      </c>
      <c r="N309" s="278">
        <f>'01-Mapa de riesgo-UO'!AB310</f>
        <v>0</v>
      </c>
      <c r="O309" s="278">
        <f>'01-Mapa de riesgo-UO'!AG310</f>
        <v>0</v>
      </c>
      <c r="P309" s="280">
        <f>'01-Mapa de riesgo-UO'!AL310</f>
        <v>0</v>
      </c>
      <c r="Q309" s="280">
        <f>'01-Mapa de riesgo-UO'!AP310</f>
        <v>0</v>
      </c>
      <c r="R309" s="431"/>
      <c r="S309" s="434"/>
      <c r="T309" s="434"/>
      <c r="U309" s="283" t="str">
        <f>'01-Mapa de riesgo-UO'!AW310</f>
        <v>ASUMIR</v>
      </c>
      <c r="V309" s="283">
        <f>'01-Mapa de riesgo-UO'!AX310</f>
        <v>0</v>
      </c>
      <c r="W309" s="180">
        <f>IF(U309="COMPARTIR",'01-Mapa de riesgo-UO'!BA310, IF(U309=0, 0,$I$6))</f>
        <v>0</v>
      </c>
      <c r="X309" s="281"/>
      <c r="Y309" s="281"/>
      <c r="Z309" s="281"/>
      <c r="AA309" s="281"/>
      <c r="AB309" s="430"/>
    </row>
    <row r="310" spans="1:28" ht="65.25" customHeight="1" x14ac:dyDescent="0.2">
      <c r="A310" s="324">
        <v>101</v>
      </c>
      <c r="B310" s="332" t="str">
        <f>'01-Mapa de riesgo-UO'!D311</f>
        <v>EXTENSIÓN_PROYECCIÓN_SOCIAL</v>
      </c>
      <c r="C310" s="402" t="str">
        <f>+'01-Mapa de riesgo-UO'!F311</f>
        <v>NO</v>
      </c>
      <c r="D310" s="332" t="str">
        <f>'01-Mapa de riesgo-UO'!J311</f>
        <v>Operacional</v>
      </c>
      <c r="E310" s="332" t="str">
        <f>'01-Mapa de riesgo-UO'!K311</f>
        <v>Pérdida de la validez de los resultados del laboratorio
(6,4.9)</v>
      </c>
      <c r="F310" s="332"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32" t="str">
        <f>'01-Mapa de riesgo-UO'!M311</f>
        <v>Pérdida de  credibilidad en el laboratorio.
Pérdida de la confianza en el laboratorio.
Desviaciiones significativas en los resultados de ensayos.</v>
      </c>
      <c r="I310" s="431" t="str">
        <f>'01-Mapa de riesgo-UO'!AT311</f>
        <v>LEVE</v>
      </c>
      <c r="J310" s="332" t="str">
        <f>'01-Mapa de riesgo-UO'!AU311</f>
        <v>#  de equipos defectuoss detectados en el laboratorio / Total de equipos.
# De desviaciones superiores al 5% del software validado / total de datos maestros</v>
      </c>
      <c r="K310" s="433">
        <v>0</v>
      </c>
      <c r="L310" s="399" t="s">
        <v>2357</v>
      </c>
      <c r="M310" s="278" t="str">
        <f>IF('01-Mapa de riesgo-UO'!S311="No existen", "No existe control para el riesgo",'01-Mapa de riesgo-UO'!W311)</f>
        <v xml:space="preserve">Verificaciones intermedias de acuerdo al instructivo de manejo de equipos mantenimientos y verificaciones del LPEA
 </v>
      </c>
      <c r="N310" s="278">
        <f>'01-Mapa de riesgo-UO'!AB311</f>
        <v>0</v>
      </c>
      <c r="O310" s="278" t="str">
        <f>'01-Mapa de riesgo-UO'!AG311</f>
        <v xml:space="preserve">Profesional de laboratorio </v>
      </c>
      <c r="P310" s="280" t="str">
        <f>'01-Mapa de riesgo-UO'!AL311</f>
        <v>No definida</v>
      </c>
      <c r="Q310" s="280" t="str">
        <f>'01-Mapa de riesgo-UO'!AP311</f>
        <v>Preventivo</v>
      </c>
      <c r="R310" s="431" t="str">
        <f>'01-Mapa de riesgo-UO'!AR311</f>
        <v>FUERTE</v>
      </c>
      <c r="S310" s="434" t="s">
        <v>2361</v>
      </c>
      <c r="T310" s="434"/>
      <c r="U310" s="283" t="str">
        <f>'01-Mapa de riesgo-UO'!AW311</f>
        <v>ASUMIR</v>
      </c>
      <c r="V310" s="283">
        <f>'01-Mapa de riesgo-UO'!AX311</f>
        <v>0</v>
      </c>
      <c r="W310" s="180">
        <f>IF(U310="COMPARTIR",'01-Mapa de riesgo-UO'!BA311, IF(U310=0, 0,$I$6))</f>
        <v>0</v>
      </c>
      <c r="X310" s="281"/>
      <c r="Y310" s="281"/>
      <c r="Z310" s="281"/>
      <c r="AA310" s="281"/>
      <c r="AB310" s="430" t="s">
        <v>2143</v>
      </c>
    </row>
    <row r="311" spans="1:28" ht="65.25" hidden="1" customHeight="1" x14ac:dyDescent="0.2">
      <c r="A311" s="324"/>
      <c r="B311" s="332"/>
      <c r="C311" s="402"/>
      <c r="D311" s="332"/>
      <c r="E311" s="332"/>
      <c r="F311" s="332"/>
      <c r="G311" s="52" t="str">
        <f>'01-Mapa de riesgo-UO'!I312</f>
        <v>Procesamiento de datos con un software  no validado</v>
      </c>
      <c r="H311" s="332"/>
      <c r="I311" s="431"/>
      <c r="J311" s="332"/>
      <c r="K311" s="401"/>
      <c r="L311" s="399"/>
      <c r="M311" s="278" t="str">
        <f>IF('01-Mapa de riesgo-UO'!S312="No existen", "No existe control para el riesgo",'01-Mapa de riesgo-UO'!W312)</f>
        <v xml:space="preserve">Evaluación de las ecuaciones y condicionales en un software de ingeniería.
Los resultados se presentan el formato validación de software
</v>
      </c>
      <c r="N311" s="278">
        <f>'01-Mapa de riesgo-UO'!AB312</f>
        <v>0</v>
      </c>
      <c r="O311" s="278" t="str">
        <f>'01-Mapa de riesgo-UO'!AG312</f>
        <v xml:space="preserve">Profesional de laboratorio </v>
      </c>
      <c r="P311" s="280" t="str">
        <f>'01-Mapa de riesgo-UO'!AL312</f>
        <v>Anual</v>
      </c>
      <c r="Q311" s="280" t="str">
        <f>'01-Mapa de riesgo-UO'!AP312</f>
        <v>Preventivo</v>
      </c>
      <c r="R311" s="431"/>
      <c r="S311" s="434" t="s">
        <v>2361</v>
      </c>
      <c r="T311" s="434"/>
      <c r="U311" s="283" t="str">
        <f>'01-Mapa de riesgo-UO'!AW312</f>
        <v>ASUMIR</v>
      </c>
      <c r="V311" s="283">
        <f>'01-Mapa de riesgo-UO'!AX312</f>
        <v>0</v>
      </c>
      <c r="W311" s="180">
        <f>IF(U311="COMPARTIR",'01-Mapa de riesgo-UO'!BA312, IF(U311=0, 0,$I$6))</f>
        <v>0</v>
      </c>
      <c r="X311" s="281"/>
      <c r="Y311" s="281"/>
      <c r="Z311" s="281"/>
      <c r="AA311" s="281"/>
      <c r="AB311" s="430"/>
    </row>
    <row r="312" spans="1:28" ht="65.25" hidden="1" customHeight="1" x14ac:dyDescent="0.2">
      <c r="A312" s="324"/>
      <c r="B312" s="332"/>
      <c r="C312" s="402"/>
      <c r="D312" s="332"/>
      <c r="E312" s="332"/>
      <c r="F312" s="332"/>
      <c r="G312" s="52">
        <f>'01-Mapa de riesgo-UO'!I313</f>
        <v>0</v>
      </c>
      <c r="H312" s="332"/>
      <c r="I312" s="431"/>
      <c r="J312" s="332"/>
      <c r="K312" s="401"/>
      <c r="L312" s="399"/>
      <c r="M312" s="278">
        <f>IF('01-Mapa de riesgo-UO'!S313="No existen", "No existe control para el riesgo",'01-Mapa de riesgo-UO'!W313)</f>
        <v>0</v>
      </c>
      <c r="N312" s="278">
        <f>'01-Mapa de riesgo-UO'!AB313</f>
        <v>0</v>
      </c>
      <c r="O312" s="278">
        <f>'01-Mapa de riesgo-UO'!AG313</f>
        <v>0</v>
      </c>
      <c r="P312" s="280">
        <f>'01-Mapa de riesgo-UO'!AL313</f>
        <v>0</v>
      </c>
      <c r="Q312" s="280">
        <f>'01-Mapa de riesgo-UO'!AP313</f>
        <v>0</v>
      </c>
      <c r="R312" s="431"/>
      <c r="S312" s="434"/>
      <c r="T312" s="434"/>
      <c r="U312" s="283" t="str">
        <f>'01-Mapa de riesgo-UO'!AW313</f>
        <v>ASUMIR</v>
      </c>
      <c r="V312" s="283">
        <f>'01-Mapa de riesgo-UO'!AX313</f>
        <v>0</v>
      </c>
      <c r="W312" s="180">
        <f>IF(U312="COMPARTIR",'01-Mapa de riesgo-UO'!BA313, IF(U312=0, 0,$I$6))</f>
        <v>0</v>
      </c>
      <c r="X312" s="281"/>
      <c r="Y312" s="281"/>
      <c r="Z312" s="281"/>
      <c r="AA312" s="281"/>
      <c r="AB312" s="430"/>
    </row>
    <row r="313" spans="1:28" ht="65.25" customHeight="1" x14ac:dyDescent="0.2">
      <c r="A313" s="324">
        <v>102</v>
      </c>
      <c r="B313" s="332" t="str">
        <f>'01-Mapa de riesgo-UO'!D314</f>
        <v>EXTENSIÓN_PROYECCIÓN_SOCIAL</v>
      </c>
      <c r="C313" s="402" t="str">
        <f>+'01-Mapa de riesgo-UO'!F314</f>
        <v>NO</v>
      </c>
      <c r="D313" s="332" t="str">
        <f>'01-Mapa de riesgo-UO'!J314</f>
        <v>Operacional</v>
      </c>
      <c r="E313" s="332" t="str">
        <f>'01-Mapa de riesgo-UO'!K314</f>
        <v>Emisión de una Declaración de Conformidad errada
(7,8,6)</v>
      </c>
      <c r="F313" s="332"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32" t="str">
        <f>'01-Mapa de riesgo-UO'!M314</f>
        <v>Pérdida de  credibilidad en el laboratorio.
Pérdida de la confianza en el laboratorio</v>
      </c>
      <c r="I313" s="431" t="str">
        <f>'01-Mapa de riesgo-UO'!AT314</f>
        <v>LEVE</v>
      </c>
      <c r="J313" s="332" t="str">
        <f>'01-Mapa de riesgo-UO'!AU314</f>
        <v>No de informes con declaración de conformidad equivocada / No de informes con declaración de conformidad</v>
      </c>
      <c r="K313" s="433">
        <v>0</v>
      </c>
      <c r="L313" s="399" t="s">
        <v>2358</v>
      </c>
      <c r="M313" s="278" t="str">
        <f>IF('01-Mapa de riesgo-UO'!S314="No existen", "No existe control para el riesgo",'01-Mapa de riesgo-UO'!W314)</f>
        <v>El cliente mediante la cotización acepta la regla de decisión del laboratorio.
Regla de decisión documentada para el laboratorio</v>
      </c>
      <c r="N313" s="278">
        <f>'01-Mapa de riesgo-UO'!AB314</f>
        <v>0</v>
      </c>
      <c r="O313" s="278" t="str">
        <f>'01-Mapa de riesgo-UO'!AG314</f>
        <v>Profesional de laboratorio</v>
      </c>
      <c r="P313" s="280" t="str">
        <f>'01-Mapa de riesgo-UO'!AL314</f>
        <v>No definida</v>
      </c>
      <c r="Q313" s="280" t="str">
        <f>'01-Mapa de riesgo-UO'!AP314</f>
        <v>Preventivo</v>
      </c>
      <c r="R313" s="431" t="str">
        <f>'01-Mapa de riesgo-UO'!AR314</f>
        <v>ACEPTABLE</v>
      </c>
      <c r="S313" s="434" t="s">
        <v>2364</v>
      </c>
      <c r="T313" s="434"/>
      <c r="U313" s="283" t="str">
        <f>'01-Mapa de riesgo-UO'!AW314</f>
        <v>ASUMIR</v>
      </c>
      <c r="V313" s="283">
        <f>'01-Mapa de riesgo-UO'!AX314</f>
        <v>0</v>
      </c>
      <c r="W313" s="180">
        <f>IF(U313="COMPARTIR",'01-Mapa de riesgo-UO'!BA314, IF(U313=0, 0,$I$6))</f>
        <v>0</v>
      </c>
      <c r="X313" s="281"/>
      <c r="Y313" s="281"/>
      <c r="Z313" s="281"/>
      <c r="AA313" s="281"/>
      <c r="AB313" s="430" t="s">
        <v>2143</v>
      </c>
    </row>
    <row r="314" spans="1:28" ht="65.25" hidden="1" customHeight="1" x14ac:dyDescent="0.2">
      <c r="A314" s="324"/>
      <c r="B314" s="332"/>
      <c r="C314" s="402"/>
      <c r="D314" s="332"/>
      <c r="E314" s="332"/>
      <c r="F314" s="332"/>
      <c r="G314" s="52">
        <f>'01-Mapa de riesgo-UO'!I315</f>
        <v>0</v>
      </c>
      <c r="H314" s="332"/>
      <c r="I314" s="431"/>
      <c r="J314" s="332"/>
      <c r="K314" s="401"/>
      <c r="L314" s="399"/>
      <c r="M314" s="278">
        <f>IF('01-Mapa de riesgo-UO'!S315="No existen", "No existe control para el riesgo",'01-Mapa de riesgo-UO'!W315)</f>
        <v>0</v>
      </c>
      <c r="N314" s="278">
        <f>'01-Mapa de riesgo-UO'!AB315</f>
        <v>0</v>
      </c>
      <c r="O314" s="278">
        <f>'01-Mapa de riesgo-UO'!AG315</f>
        <v>0</v>
      </c>
      <c r="P314" s="280">
        <f>'01-Mapa de riesgo-UO'!AL315</f>
        <v>0</v>
      </c>
      <c r="Q314" s="280">
        <f>'01-Mapa de riesgo-UO'!AP315</f>
        <v>0</v>
      </c>
      <c r="R314" s="431"/>
      <c r="S314" s="434"/>
      <c r="T314" s="434"/>
      <c r="U314" s="283" t="str">
        <f>'01-Mapa de riesgo-UO'!AW315</f>
        <v>ASUMIR</v>
      </c>
      <c r="V314" s="283">
        <f>'01-Mapa de riesgo-UO'!AX315</f>
        <v>0</v>
      </c>
      <c r="W314" s="180">
        <f>IF(U314="COMPARTIR",'01-Mapa de riesgo-UO'!BA315, IF(U314=0, 0,$I$6))</f>
        <v>0</v>
      </c>
      <c r="X314" s="281"/>
      <c r="Y314" s="281"/>
      <c r="Z314" s="281"/>
      <c r="AA314" s="281"/>
      <c r="AB314" s="430"/>
    </row>
    <row r="315" spans="1:28" ht="65.25" hidden="1" customHeight="1" x14ac:dyDescent="0.2">
      <c r="A315" s="324"/>
      <c r="B315" s="332"/>
      <c r="C315" s="402"/>
      <c r="D315" s="332"/>
      <c r="E315" s="332"/>
      <c r="F315" s="332"/>
      <c r="G315" s="52">
        <f>'01-Mapa de riesgo-UO'!I316</f>
        <v>0</v>
      </c>
      <c r="H315" s="332"/>
      <c r="I315" s="431"/>
      <c r="J315" s="332"/>
      <c r="K315" s="401"/>
      <c r="L315" s="399"/>
      <c r="M315" s="278">
        <f>IF('01-Mapa de riesgo-UO'!S316="No existen", "No existe control para el riesgo",'01-Mapa de riesgo-UO'!W316)</f>
        <v>0</v>
      </c>
      <c r="N315" s="278">
        <f>'01-Mapa de riesgo-UO'!AB316</f>
        <v>0</v>
      </c>
      <c r="O315" s="278">
        <f>'01-Mapa de riesgo-UO'!AG316</f>
        <v>0</v>
      </c>
      <c r="P315" s="280">
        <f>'01-Mapa de riesgo-UO'!AL316</f>
        <v>0</v>
      </c>
      <c r="Q315" s="280">
        <f>'01-Mapa de riesgo-UO'!AP316</f>
        <v>0</v>
      </c>
      <c r="R315" s="431"/>
      <c r="S315" s="434"/>
      <c r="T315" s="434"/>
      <c r="U315" s="283" t="str">
        <f>'01-Mapa de riesgo-UO'!AW316</f>
        <v>ASUMIR</v>
      </c>
      <c r="V315" s="283">
        <f>'01-Mapa de riesgo-UO'!AX316</f>
        <v>0</v>
      </c>
      <c r="W315" s="180">
        <f>IF(U315="COMPARTIR",'01-Mapa de riesgo-UO'!BA316, IF(U315=0, 0,$I$6))</f>
        <v>0</v>
      </c>
      <c r="X315" s="281"/>
      <c r="Y315" s="281"/>
      <c r="Z315" s="281"/>
      <c r="AA315" s="281"/>
      <c r="AB315" s="430"/>
    </row>
    <row r="316" spans="1:28" ht="65.25" customHeight="1" x14ac:dyDescent="0.2">
      <c r="A316" s="324">
        <v>103</v>
      </c>
      <c r="B316" s="332" t="str">
        <f>'01-Mapa de riesgo-UO'!D317</f>
        <v>EXTENSIÓN_PROYECCIÓN_SOCIAL</v>
      </c>
      <c r="C316" s="402" t="str">
        <f>+'01-Mapa de riesgo-UO'!F317</f>
        <v>NO</v>
      </c>
      <c r="D316" s="332" t="str">
        <f>'01-Mapa de riesgo-UO'!J317</f>
        <v>Operacional</v>
      </c>
      <c r="E316" s="332" t="str">
        <f>'01-Mapa de riesgo-UO'!K317</f>
        <v>Pérdida de la validez de los resultados
(7.6)</v>
      </c>
      <c r="F316" s="332"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32" t="str">
        <f>'01-Mapa de riesgo-UO'!M317</f>
        <v xml:space="preserve">Pérdida de  credibilidad en el laboratorio
Pérdida de la confianza en el laboratorio
No conformidades en audiorías internas y externas
</v>
      </c>
      <c r="I316" s="431" t="str">
        <f>'01-Mapa de riesgo-UO'!AT317</f>
        <v>LEVE</v>
      </c>
      <c r="J316" s="332" t="str">
        <f>'01-Mapa de riesgo-UO'!AU317</f>
        <v>Incertidumbre expandida mayor al 5% de la capacidad total del enfriamiento</v>
      </c>
      <c r="K316" s="433">
        <v>0</v>
      </c>
      <c r="L316" s="399" t="s">
        <v>2359</v>
      </c>
      <c r="M316" s="278" t="str">
        <f>IF('01-Mapa de riesgo-UO'!S317="No existen", "No existe control para el riesgo",'01-Mapa de riesgo-UO'!W317)</f>
        <v>Determinación de la incertidumbre</v>
      </c>
      <c r="N316" s="278">
        <f>'01-Mapa de riesgo-UO'!AB317</f>
        <v>0</v>
      </c>
      <c r="O316" s="278" t="str">
        <f>'01-Mapa de riesgo-UO'!AG317</f>
        <v>Profesional de laboratorio</v>
      </c>
      <c r="P316" s="280" t="str">
        <f>'01-Mapa de riesgo-UO'!AL317</f>
        <v>Semestral</v>
      </c>
      <c r="Q316" s="280" t="str">
        <f>'01-Mapa de riesgo-UO'!AP317</f>
        <v>Preventivo</v>
      </c>
      <c r="R316" s="431" t="str">
        <f>'01-Mapa de riesgo-UO'!AR317</f>
        <v>ACEPTABLE</v>
      </c>
      <c r="S316" s="434" t="s">
        <v>2361</v>
      </c>
      <c r="T316" s="434"/>
      <c r="U316" s="283" t="str">
        <f>'01-Mapa de riesgo-UO'!AW317</f>
        <v>ASUMIR</v>
      </c>
      <c r="V316" s="283">
        <f>'01-Mapa de riesgo-UO'!AX317</f>
        <v>0</v>
      </c>
      <c r="W316" s="180">
        <f>IF(U316="COMPARTIR",'01-Mapa de riesgo-UO'!BA317, IF(U316=0, 0,$I$6))</f>
        <v>0</v>
      </c>
      <c r="X316" s="281"/>
      <c r="Y316" s="281"/>
      <c r="Z316" s="281"/>
      <c r="AA316" s="281"/>
      <c r="AB316" s="430" t="s">
        <v>2143</v>
      </c>
    </row>
    <row r="317" spans="1:28" ht="65.25" hidden="1" customHeight="1" x14ac:dyDescent="0.2">
      <c r="A317" s="324"/>
      <c r="B317" s="332"/>
      <c r="C317" s="402"/>
      <c r="D317" s="332"/>
      <c r="E317" s="332"/>
      <c r="F317" s="332"/>
      <c r="G317" s="52">
        <f>'01-Mapa de riesgo-UO'!I318</f>
        <v>0</v>
      </c>
      <c r="H317" s="332"/>
      <c r="I317" s="431"/>
      <c r="J317" s="332"/>
      <c r="K317" s="401"/>
      <c r="L317" s="399"/>
      <c r="M317" s="278">
        <f>IF('01-Mapa de riesgo-UO'!S318="No existen", "No existe control para el riesgo",'01-Mapa de riesgo-UO'!W318)</f>
        <v>0</v>
      </c>
      <c r="N317" s="278">
        <f>'01-Mapa de riesgo-UO'!AB318</f>
        <v>0</v>
      </c>
      <c r="O317" s="278">
        <f>'01-Mapa de riesgo-UO'!AG318</f>
        <v>0</v>
      </c>
      <c r="P317" s="280">
        <f>'01-Mapa de riesgo-UO'!AL318</f>
        <v>0</v>
      </c>
      <c r="Q317" s="280">
        <f>'01-Mapa de riesgo-UO'!AP318</f>
        <v>0</v>
      </c>
      <c r="R317" s="431"/>
      <c r="S317" s="434"/>
      <c r="T317" s="434"/>
      <c r="U317" s="283" t="str">
        <f>'01-Mapa de riesgo-UO'!AW318</f>
        <v>ASUMIR</v>
      </c>
      <c r="V317" s="283">
        <f>'01-Mapa de riesgo-UO'!AX318</f>
        <v>0</v>
      </c>
      <c r="W317" s="180">
        <f>IF(U317="COMPARTIR",'01-Mapa de riesgo-UO'!BA318, IF(U317=0, 0,$I$6))</f>
        <v>0</v>
      </c>
      <c r="X317" s="281"/>
      <c r="Y317" s="281"/>
      <c r="Z317" s="281"/>
      <c r="AA317" s="281"/>
      <c r="AB317" s="430"/>
    </row>
    <row r="318" spans="1:28" ht="65.25" hidden="1" customHeight="1" x14ac:dyDescent="0.2">
      <c r="A318" s="324"/>
      <c r="B318" s="332"/>
      <c r="C318" s="402"/>
      <c r="D318" s="332"/>
      <c r="E318" s="332"/>
      <c r="F318" s="332"/>
      <c r="G318" s="52">
        <f>'01-Mapa de riesgo-UO'!I319</f>
        <v>0</v>
      </c>
      <c r="H318" s="332"/>
      <c r="I318" s="431"/>
      <c r="J318" s="332"/>
      <c r="K318" s="401"/>
      <c r="L318" s="399"/>
      <c r="M318" s="278">
        <f>IF('01-Mapa de riesgo-UO'!S319="No existen", "No existe control para el riesgo",'01-Mapa de riesgo-UO'!W319)</f>
        <v>0</v>
      </c>
      <c r="N318" s="278">
        <f>'01-Mapa de riesgo-UO'!AB319</f>
        <v>0</v>
      </c>
      <c r="O318" s="278">
        <f>'01-Mapa de riesgo-UO'!AG319</f>
        <v>0</v>
      </c>
      <c r="P318" s="280">
        <f>'01-Mapa de riesgo-UO'!AL319</f>
        <v>0</v>
      </c>
      <c r="Q318" s="280">
        <f>'01-Mapa de riesgo-UO'!AP319</f>
        <v>0</v>
      </c>
      <c r="R318" s="431"/>
      <c r="S318" s="434"/>
      <c r="T318" s="434"/>
      <c r="U318" s="283" t="str">
        <f>'01-Mapa de riesgo-UO'!AW319</f>
        <v>ASUMIR</v>
      </c>
      <c r="V318" s="283">
        <f>'01-Mapa de riesgo-UO'!AX319</f>
        <v>0</v>
      </c>
      <c r="W318" s="180">
        <f>IF(U318="COMPARTIR",'01-Mapa de riesgo-UO'!BA319, IF(U318=0, 0,$I$6))</f>
        <v>0</v>
      </c>
      <c r="X318" s="281"/>
      <c r="Y318" s="281"/>
      <c r="Z318" s="281"/>
      <c r="AA318" s="281"/>
      <c r="AB318" s="430"/>
    </row>
    <row r="319" spans="1:28" ht="105" hidden="1" customHeight="1" x14ac:dyDescent="0.2">
      <c r="A319" s="324">
        <v>104</v>
      </c>
      <c r="B319" s="332" t="str">
        <f>'01-Mapa de riesgo-UO'!D320</f>
        <v>GESTIÓN_Y_SOSTENIBILIDAD_INSTITUCIONAL</v>
      </c>
      <c r="C319" s="402" t="str">
        <f>+'01-Mapa de riesgo-UO'!F320</f>
        <v>SI</v>
      </c>
      <c r="D319" s="332" t="str">
        <f>'01-Mapa de riesgo-UO'!J320</f>
        <v>Estratégico</v>
      </c>
      <c r="E319" s="332" t="str">
        <f>'01-Mapa de riesgo-UO'!K320</f>
        <v xml:space="preserve">Desfinanciación del presupuesto de la Universidad </v>
      </c>
      <c r="F319" s="332"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32"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431" t="str">
        <f>'01-Mapa de riesgo-UO'!AT320</f>
        <v>LEVE</v>
      </c>
      <c r="J319" s="332" t="str">
        <f>'01-Mapa de riesgo-UO'!AU320</f>
        <v xml:space="preserve">Equilibrio Financiero = Ingresos totales / Gastos Totales </v>
      </c>
      <c r="K319" s="401">
        <v>0.97</v>
      </c>
      <c r="L319" s="399" t="s">
        <v>2839</v>
      </c>
      <c r="M319" s="278" t="str">
        <f>IF('01-Mapa de riesgo-UO'!S320="No existen", "No existe control para el riesgo",'01-Mapa de riesgo-UO'!W320)</f>
        <v>Monitoreo al recaudo de ingresos que soporte el presupuesto aprobado por el Consejo Superior</v>
      </c>
      <c r="N319" s="278">
        <f>'01-Mapa de riesgo-UO'!AB320</f>
        <v>0</v>
      </c>
      <c r="O319" s="278" t="str">
        <f>'01-Mapa de riesgo-UO'!AG320</f>
        <v>Líder de Gestión Contable</v>
      </c>
      <c r="P319" s="280" t="str">
        <f>'01-Mapa de riesgo-UO'!AL320</f>
        <v>Trimestral</v>
      </c>
      <c r="Q319" s="280" t="str">
        <f>'01-Mapa de riesgo-UO'!AP320</f>
        <v>Detectivo</v>
      </c>
      <c r="R319" s="431" t="str">
        <f>'01-Mapa de riesgo-UO'!AR320</f>
        <v>ACEPTABLE</v>
      </c>
      <c r="S319" s="399" t="s">
        <v>2840</v>
      </c>
      <c r="T319" s="399"/>
      <c r="U319" s="283" t="str">
        <f>'01-Mapa de riesgo-UO'!AW320</f>
        <v>ASUMIR</v>
      </c>
      <c r="V319" s="283">
        <f>'01-Mapa de riesgo-UO'!AX320</f>
        <v>0</v>
      </c>
      <c r="W319" s="180">
        <f>IF(U319="COMPARTIR",'01-Mapa de riesgo-UO'!BA320, IF(U319=0, 0,$I$6))</f>
        <v>0</v>
      </c>
      <c r="X319" s="281"/>
      <c r="Y319" s="281"/>
      <c r="Z319" s="281"/>
      <c r="AA319" s="281"/>
      <c r="AB319" s="430" t="s">
        <v>2144</v>
      </c>
    </row>
    <row r="320" spans="1:28" ht="65.25" hidden="1" customHeight="1" x14ac:dyDescent="0.2">
      <c r="A320" s="324"/>
      <c r="B320" s="332"/>
      <c r="C320" s="402"/>
      <c r="D320" s="332"/>
      <c r="E320" s="332"/>
      <c r="F320" s="332"/>
      <c r="G320" s="52" t="str">
        <f>'01-Mapa de riesgo-UO'!I321</f>
        <v>Aprobación de normas y leyes gubernamentales que le generan mayor obligación a la institución o cambios en el funcionamiento.</v>
      </c>
      <c r="H320" s="332"/>
      <c r="I320" s="431"/>
      <c r="J320" s="332"/>
      <c r="K320" s="401"/>
      <c r="L320" s="399"/>
      <c r="M320" s="278" t="str">
        <f>IF('01-Mapa de riesgo-UO'!S321="No existen", "No existe control para el riesgo",'01-Mapa de riesgo-UO'!W321)</f>
        <v>Monitoreo a la ejecución presupuestal de gastos aprobado por el Consejo Superior</v>
      </c>
      <c r="N320" s="278">
        <f>'01-Mapa de riesgo-UO'!AB321</f>
        <v>0</v>
      </c>
      <c r="O320" s="278" t="str">
        <f>'01-Mapa de riesgo-UO'!AG321</f>
        <v>Líder de Gestión de Presupuesto</v>
      </c>
      <c r="P320" s="280" t="str">
        <f>'01-Mapa de riesgo-UO'!AL321</f>
        <v>Trimestral</v>
      </c>
      <c r="Q320" s="280" t="str">
        <f>'01-Mapa de riesgo-UO'!AP321</f>
        <v>Detectivo</v>
      </c>
      <c r="R320" s="431"/>
      <c r="S320" s="399" t="s">
        <v>2841</v>
      </c>
      <c r="T320" s="399"/>
      <c r="U320" s="283" t="str">
        <f>'01-Mapa de riesgo-UO'!AW321</f>
        <v>ASUMIR</v>
      </c>
      <c r="V320" s="283">
        <f>'01-Mapa de riesgo-UO'!AX321</f>
        <v>0</v>
      </c>
      <c r="W320" s="180">
        <f>IF(U320="COMPARTIR",'01-Mapa de riesgo-UO'!BA321, IF(U320=0, 0,$I$6))</f>
        <v>0</v>
      </c>
      <c r="X320" s="281"/>
      <c r="Y320" s="281"/>
      <c r="Z320" s="281"/>
      <c r="AA320" s="281"/>
      <c r="AB320" s="430"/>
    </row>
    <row r="321" spans="1:28" ht="65.25" hidden="1" customHeight="1" x14ac:dyDescent="0.2">
      <c r="A321" s="324"/>
      <c r="B321" s="332"/>
      <c r="C321" s="402"/>
      <c r="D321" s="332"/>
      <c r="E321" s="332"/>
      <c r="F321" s="332"/>
      <c r="G321" s="52" t="str">
        <f>'01-Mapa de riesgo-UO'!I322</f>
        <v>Disminución en el recaudo de los recursos apropiados en el presupuesto de la Universidad aprobado por el Consejo Superior.</v>
      </c>
      <c r="H321" s="332"/>
      <c r="I321" s="431"/>
      <c r="J321" s="332"/>
      <c r="K321" s="401"/>
      <c r="L321" s="399"/>
      <c r="M321" s="278">
        <f>IF('01-Mapa de riesgo-UO'!S322="No existen", "No existe control para el riesgo",'01-Mapa de riesgo-UO'!W322)</f>
        <v>0</v>
      </c>
      <c r="N321" s="278">
        <f>'01-Mapa de riesgo-UO'!AB322</f>
        <v>0</v>
      </c>
      <c r="O321" s="278">
        <f>'01-Mapa de riesgo-UO'!AG322</f>
        <v>0</v>
      </c>
      <c r="P321" s="280">
        <f>'01-Mapa de riesgo-UO'!AL322</f>
        <v>0</v>
      </c>
      <c r="Q321" s="280">
        <f>'01-Mapa de riesgo-UO'!AP322</f>
        <v>0</v>
      </c>
      <c r="R321" s="431"/>
      <c r="S321" s="399"/>
      <c r="T321" s="399"/>
      <c r="U321" s="283" t="str">
        <f>'01-Mapa de riesgo-UO'!AW322</f>
        <v>ASUMIR</v>
      </c>
      <c r="V321" s="283">
        <f>'01-Mapa de riesgo-UO'!AX322</f>
        <v>0</v>
      </c>
      <c r="W321" s="180">
        <f>IF(U321="COMPARTIR",'01-Mapa de riesgo-UO'!BA322, IF(U321=0, 0,$I$6))</f>
        <v>0</v>
      </c>
      <c r="X321" s="281"/>
      <c r="Y321" s="281"/>
      <c r="Z321" s="281"/>
      <c r="AA321" s="281"/>
      <c r="AB321" s="430"/>
    </row>
    <row r="322" spans="1:28" ht="126" hidden="1" customHeight="1" x14ac:dyDescent="0.2">
      <c r="A322" s="324">
        <v>105</v>
      </c>
      <c r="B322" s="332" t="str">
        <f>'01-Mapa de riesgo-UO'!D323</f>
        <v>CREACIÓN_GESTIÓN_Y_TRANSFERENCIA_DEL_CONOCIMIENTO</v>
      </c>
      <c r="C322" s="402" t="str">
        <f>+'01-Mapa de riesgo-UO'!F323</f>
        <v>SI</v>
      </c>
      <c r="D322" s="332" t="str">
        <f>'01-Mapa de riesgo-UO'!J323</f>
        <v>Estratégico</v>
      </c>
      <c r="E322" s="332" t="str">
        <f>'01-Mapa de riesgo-UO'!K323</f>
        <v xml:space="preserve">Grupos de Investigación que pierden el reconocimiento de MinCiencias o disminuyen su categoría. </v>
      </c>
      <c r="F322" s="332"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32" t="str">
        <f>'01-Mapa de riesgo-UO'!M323</f>
        <v xml:space="preserve">Pérdida de Acreditación Institucional y registros calificados. Incumplimiento de los indicadores institucionales. Disminución en la imagen y reconocimiento como universidad investigativa. </v>
      </c>
      <c r="I322" s="431" t="str">
        <f>'01-Mapa de riesgo-UO'!AT323</f>
        <v>MODERADO</v>
      </c>
      <c r="J322" s="332" t="str">
        <f>'01-Mapa de riesgo-UO'!AU323</f>
        <v xml:space="preserve">% de grupos de investigación que perdieron su reconocimiento o disminuyeron su categoría ante MinCiencias. </v>
      </c>
      <c r="K322" s="401">
        <v>0</v>
      </c>
      <c r="L322" s="399" t="s">
        <v>2534</v>
      </c>
      <c r="M322" s="278" t="str">
        <f>IF('01-Mapa de riesgo-UO'!S323="No existen", "No existe control para el riesgo",'01-Mapa de riesgo-UO'!W323)</f>
        <v>Convocatorias periódicas para la financiación de proyectos de Grupos de Investigación y productos (Libros, artículos)</v>
      </c>
      <c r="N322" s="278">
        <f>'01-Mapa de riesgo-UO'!AB323</f>
        <v>0</v>
      </c>
      <c r="O322" s="278" t="str">
        <f>'01-Mapa de riesgo-UO'!AG323</f>
        <v xml:space="preserve">Profesional Especializado II - Investigaciones </v>
      </c>
      <c r="P322" s="280" t="str">
        <f>'01-Mapa de riesgo-UO'!AL323</f>
        <v>Anual</v>
      </c>
      <c r="Q322" s="280" t="str">
        <f>'01-Mapa de riesgo-UO'!AP323</f>
        <v>Preventivo</v>
      </c>
      <c r="R322" s="431" t="str">
        <f>'01-Mapa de riesgo-UO'!AR323</f>
        <v>ACEPTABLE</v>
      </c>
      <c r="S322" s="399" t="s">
        <v>2535</v>
      </c>
      <c r="T322" s="399"/>
      <c r="U322" s="283" t="str">
        <f>'01-Mapa de riesgo-UO'!AW323</f>
        <v>REDUCIR</v>
      </c>
      <c r="V322" s="28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81" t="s">
        <v>271</v>
      </c>
      <c r="Y322" s="281" t="s">
        <v>2538</v>
      </c>
      <c r="Z322" s="281" t="s">
        <v>559</v>
      </c>
      <c r="AA322" s="281"/>
      <c r="AB322" s="430" t="s">
        <v>2143</v>
      </c>
    </row>
    <row r="323" spans="1:28" ht="65.25" hidden="1" customHeight="1" x14ac:dyDescent="0.2">
      <c r="A323" s="324"/>
      <c r="B323" s="332"/>
      <c r="C323" s="402"/>
      <c r="D323" s="332"/>
      <c r="E323" s="332"/>
      <c r="F323" s="332"/>
      <c r="G323" s="52" t="str">
        <f>'01-Mapa de riesgo-UO'!I324</f>
        <v xml:space="preserve">Falta de financiación externa o interna para el fortalecimiento de los Grupos de Investigación. </v>
      </c>
      <c r="H323" s="332"/>
      <c r="I323" s="431"/>
      <c r="J323" s="332"/>
      <c r="K323" s="401"/>
      <c r="L323" s="399"/>
      <c r="M323" s="278" t="str">
        <f>IF('01-Mapa de riesgo-UO'!S324="No existen", "No existe control para el riesgo",'01-Mapa de riesgo-UO'!W324)</f>
        <v>Programa de Formación para los investigadores (Formulación de Proyectos, Redacción de Artículos, Cvlac, Gruplac)</v>
      </c>
      <c r="N323" s="278">
        <f>'01-Mapa de riesgo-UO'!AB324</f>
        <v>0</v>
      </c>
      <c r="O323" s="278" t="str">
        <f>'01-Mapa de riesgo-UO'!AG324</f>
        <v xml:space="preserve">Profesional Especializado II - Investigaciones </v>
      </c>
      <c r="P323" s="280" t="str">
        <f>'01-Mapa de riesgo-UO'!AL324</f>
        <v>Anual</v>
      </c>
      <c r="Q323" s="280" t="str">
        <f>'01-Mapa de riesgo-UO'!AP324</f>
        <v>Preventivo</v>
      </c>
      <c r="R323" s="431"/>
      <c r="S323" s="399" t="s">
        <v>2536</v>
      </c>
      <c r="T323" s="399"/>
      <c r="U323" s="283" t="str">
        <f>'01-Mapa de riesgo-UO'!AW324</f>
        <v>ASUMIR</v>
      </c>
      <c r="V323" s="283">
        <f>'01-Mapa de riesgo-UO'!AX324</f>
        <v>0</v>
      </c>
      <c r="W323" s="180">
        <f>IF(U323="COMPARTIR",'01-Mapa de riesgo-UO'!BA324, IF(U323=0, 0,$I$6))</f>
        <v>0</v>
      </c>
      <c r="X323" s="281"/>
      <c r="Y323" s="281"/>
      <c r="Z323" s="281"/>
      <c r="AA323" s="281"/>
      <c r="AB323" s="430"/>
    </row>
    <row r="324" spans="1:28" ht="65.25" hidden="1" customHeight="1" x14ac:dyDescent="0.2">
      <c r="A324" s="324"/>
      <c r="B324" s="332"/>
      <c r="C324" s="402"/>
      <c r="D324" s="332"/>
      <c r="E324" s="332"/>
      <c r="F324" s="332"/>
      <c r="G324" s="52" t="str">
        <f>'01-Mapa de riesgo-UO'!I325</f>
        <v xml:space="preserve">Desactualización de procedimientos y reglamentación interna relacionada a los Grupos de Investigación. </v>
      </c>
      <c r="H324" s="332"/>
      <c r="I324" s="431"/>
      <c r="J324" s="332"/>
      <c r="K324" s="401"/>
      <c r="L324" s="399"/>
      <c r="M324" s="278" t="str">
        <f>IF('01-Mapa de riesgo-UO'!S325="No existen", "No existe control para el riesgo",'01-Mapa de riesgo-UO'!W325)</f>
        <v xml:space="preserve">Acuerdo de Investigaciones y Resolución Reglamentaria. </v>
      </c>
      <c r="N324" s="278">
        <f>'01-Mapa de riesgo-UO'!AB325</f>
        <v>0</v>
      </c>
      <c r="O324" s="278" t="str">
        <f>'01-Mapa de riesgo-UO'!AG325</f>
        <v xml:space="preserve">Profesional Especializado II - Investigaciones </v>
      </c>
      <c r="P324" s="280" t="str">
        <f>'01-Mapa de riesgo-UO'!AL325</f>
        <v>Anual</v>
      </c>
      <c r="Q324" s="280" t="str">
        <f>'01-Mapa de riesgo-UO'!AP325</f>
        <v>Preventivo</v>
      </c>
      <c r="R324" s="431"/>
      <c r="S324" s="399" t="s">
        <v>2537</v>
      </c>
      <c r="T324" s="399"/>
      <c r="U324" s="283" t="str">
        <f>'01-Mapa de riesgo-UO'!AW325</f>
        <v>ASUMIR</v>
      </c>
      <c r="V324" s="283">
        <f>'01-Mapa de riesgo-UO'!AX325</f>
        <v>0</v>
      </c>
      <c r="W324" s="180">
        <f>IF(U324="COMPARTIR",'01-Mapa de riesgo-UO'!BA325, IF(U324=0, 0,$I$6))</f>
        <v>0</v>
      </c>
      <c r="X324" s="281"/>
      <c r="Y324" s="281"/>
      <c r="Z324" s="281"/>
      <c r="AA324" s="281"/>
      <c r="AB324" s="430"/>
    </row>
    <row r="325" spans="1:28" ht="129.75" hidden="1" customHeight="1" x14ac:dyDescent="0.2">
      <c r="A325" s="324">
        <v>106</v>
      </c>
      <c r="B325" s="332" t="str">
        <f>'01-Mapa de riesgo-UO'!D326</f>
        <v>BIENESTAR_INSTITUCIONAL_CALIDAD_DE_VIDA_E_INCLUSIÓN_EN_CONTEXTOS_UNIVERSITARIOS</v>
      </c>
      <c r="C325" s="402" t="str">
        <f>+'01-Mapa de riesgo-UO'!F326</f>
        <v>SI</v>
      </c>
      <c r="D325" s="332" t="str">
        <f>'01-Mapa de riesgo-UO'!J326</f>
        <v>Estratégico</v>
      </c>
      <c r="E325" s="332" t="str">
        <f>'01-Mapa de riesgo-UO'!K326</f>
        <v>Programas de bienestar institucional que no dan respuesta a las necesidades de la comunidad universitaria</v>
      </c>
      <c r="F325" s="332"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32" t="str">
        <f>'01-Mapa de riesgo-UO'!M326</f>
        <v xml:space="preserve">Deserción estudiantil.
Falta de credibilidad en los procesos  de bienestar para la comunidad universitaria.
Disminución en el cumplimiento de los indicadores del PDI </v>
      </c>
      <c r="I325" s="431" t="str">
        <f>'01-Mapa de riesgo-UO'!AT326</f>
        <v>LEVE</v>
      </c>
      <c r="J325" s="332"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3">
        <v>0</v>
      </c>
      <c r="L325" s="399" t="s">
        <v>2795</v>
      </c>
      <c r="M325" s="278" t="str">
        <f>IF('01-Mapa de riesgo-UO'!S326="No existen", "No existe control para el riesgo",'01-Mapa de riesgo-UO'!W326)</f>
        <v xml:space="preserve">Medición de calidad de vida de la comunidad universitaria
Nivel de severidad  de las problemáticas sociales  </v>
      </c>
      <c r="N325" s="278">
        <f>'01-Mapa de riesgo-UO'!AB326</f>
        <v>0</v>
      </c>
      <c r="O325" s="278" t="str">
        <f>'01-Mapa de riesgo-UO'!AG326</f>
        <v>Transitorios y contratistas</v>
      </c>
      <c r="P325" s="280" t="str">
        <f>'01-Mapa de riesgo-UO'!AL326</f>
        <v>Anual</v>
      </c>
      <c r="Q325" s="280" t="str">
        <f>'01-Mapa de riesgo-UO'!AP326</f>
        <v>Detectivo</v>
      </c>
      <c r="R325" s="431" t="str">
        <f>'01-Mapa de riesgo-UO'!AR326</f>
        <v>ACEPTABLE</v>
      </c>
      <c r="S325" s="399" t="s">
        <v>2796</v>
      </c>
      <c r="T325" s="399"/>
      <c r="U325" s="283" t="str">
        <f>'01-Mapa de riesgo-UO'!AW326</f>
        <v>ASUMIR</v>
      </c>
      <c r="V325" s="283">
        <f>'01-Mapa de riesgo-UO'!AX326</f>
        <v>0</v>
      </c>
      <c r="W325" s="180">
        <f>IF(U325="COMPARTIR",'01-Mapa de riesgo-UO'!BA326, IF(U325=0, 0,$I$6))</f>
        <v>0</v>
      </c>
      <c r="X325" s="281"/>
      <c r="Y325" s="281"/>
      <c r="Z325" s="281"/>
      <c r="AA325" s="281"/>
      <c r="AB325" s="453" t="s">
        <v>2149</v>
      </c>
    </row>
    <row r="326" spans="1:28" ht="65.25" hidden="1" customHeight="1" x14ac:dyDescent="0.2">
      <c r="A326" s="324"/>
      <c r="B326" s="332"/>
      <c r="C326" s="402"/>
      <c r="D326" s="332"/>
      <c r="E326" s="332"/>
      <c r="F326" s="332"/>
      <c r="G326" s="52" t="str">
        <f>'01-Mapa de riesgo-UO'!I327</f>
        <v>Normatividad y reglamentación interna  que no permitan el desarrollo de los elementos orientados a lo establecido en el pilar del PDI</v>
      </c>
      <c r="H326" s="332"/>
      <c r="I326" s="431"/>
      <c r="J326" s="332"/>
      <c r="K326" s="401"/>
      <c r="L326" s="399"/>
      <c r="M326" s="278" t="str">
        <f>IF('01-Mapa de riesgo-UO'!S327="No existen", "No existe control para el riesgo",'01-Mapa de riesgo-UO'!W327)</f>
        <v>Normatividad ajustada a los procesos, procedimientos y condiciones del entorno</v>
      </c>
      <c r="N326" s="278">
        <f>'01-Mapa de riesgo-UO'!AB327</f>
        <v>0</v>
      </c>
      <c r="O326" s="278" t="str">
        <f>'01-Mapa de riesgo-UO'!AG327</f>
        <v>Planta/ transitorio/contratista</v>
      </c>
      <c r="P326" s="280" t="str">
        <f>'01-Mapa de riesgo-UO'!AL327</f>
        <v>Semestral</v>
      </c>
      <c r="Q326" s="280" t="str">
        <f>'01-Mapa de riesgo-UO'!AP327</f>
        <v>Detectivo</v>
      </c>
      <c r="R326" s="431"/>
      <c r="S326" s="399" t="s">
        <v>2796</v>
      </c>
      <c r="T326" s="399"/>
      <c r="U326" s="283" t="str">
        <f>'01-Mapa de riesgo-UO'!AW327</f>
        <v>ASUMIR</v>
      </c>
      <c r="V326" s="283">
        <f>'01-Mapa de riesgo-UO'!AX327</f>
        <v>0</v>
      </c>
      <c r="W326" s="180">
        <f>IF(U326="COMPARTIR",'01-Mapa de riesgo-UO'!BA327, IF(U326=0, 0,$I$6))</f>
        <v>0</v>
      </c>
      <c r="X326" s="281"/>
      <c r="Y326" s="281"/>
      <c r="Z326" s="281"/>
      <c r="AA326" s="281"/>
      <c r="AB326" s="453"/>
    </row>
    <row r="327" spans="1:28" ht="65.25" hidden="1" customHeight="1" x14ac:dyDescent="0.2">
      <c r="A327" s="324"/>
      <c r="B327" s="332"/>
      <c r="C327" s="402"/>
      <c r="D327" s="332"/>
      <c r="E327" s="332"/>
      <c r="F327" s="332"/>
      <c r="G327" s="52" t="str">
        <f>'01-Mapa de riesgo-UO'!I328</f>
        <v>Falta de interes de los usuarios en los programas y estrategias orientadas al Bienestar Institucional, la calidad de vida e inclusión en contextos universitarios.</v>
      </c>
      <c r="H327" s="332"/>
      <c r="I327" s="431"/>
      <c r="J327" s="332"/>
      <c r="K327" s="401"/>
      <c r="L327" s="399"/>
      <c r="M327" s="278"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78">
        <f>'01-Mapa de riesgo-UO'!AB328</f>
        <v>0</v>
      </c>
      <c r="O327" s="278" t="str">
        <f>'01-Mapa de riesgo-UO'!AG328</f>
        <v xml:space="preserve">Contratista </v>
      </c>
      <c r="P327" s="280" t="str">
        <f>'01-Mapa de riesgo-UO'!AL328</f>
        <v>Bimestral</v>
      </c>
      <c r="Q327" s="280" t="str">
        <f>'01-Mapa de riesgo-UO'!AP328</f>
        <v>Detectivo</v>
      </c>
      <c r="R327" s="431"/>
      <c r="S327" s="399" t="s">
        <v>2796</v>
      </c>
      <c r="T327" s="399"/>
      <c r="U327" s="283" t="str">
        <f>'01-Mapa de riesgo-UO'!AW328</f>
        <v>ASUMIR</v>
      </c>
      <c r="V327" s="283">
        <f>'01-Mapa de riesgo-UO'!AX328</f>
        <v>0</v>
      </c>
      <c r="W327" s="180">
        <f>IF(U327="COMPARTIR",'01-Mapa de riesgo-UO'!BA328, IF(U327=0, 0,$I$6))</f>
        <v>0</v>
      </c>
      <c r="X327" s="281"/>
      <c r="Y327" s="281"/>
      <c r="Z327" s="281"/>
      <c r="AA327" s="281"/>
      <c r="AB327" s="453"/>
    </row>
    <row r="328" spans="1:28" ht="132.75" hidden="1" customHeight="1" x14ac:dyDescent="0.2">
      <c r="A328" s="324">
        <v>107</v>
      </c>
      <c r="B328" s="332" t="str">
        <f>'01-Mapa de riesgo-UO'!D329</f>
        <v>GESTIÓN_DEL_CONTEXTO_Y_VISIBILIDAD_NACIONAL_E_INTERNACIONAL</v>
      </c>
      <c r="C328" s="402" t="str">
        <f>+'01-Mapa de riesgo-UO'!F329</f>
        <v>SI</v>
      </c>
      <c r="D328" s="332" t="str">
        <f>'01-Mapa de riesgo-UO'!J329</f>
        <v>Estratégico</v>
      </c>
      <c r="E328" s="332" t="str">
        <f>'01-Mapa de riesgo-UO'!K329</f>
        <v xml:space="preserve">  Poca contribución de la universidad al análisis y la búsqueda de soluciones a los problemas de la sociedad</v>
      </c>
      <c r="F328" s="332" t="str">
        <f>'01-Mapa de riesgo-UO'!L329</f>
        <v>Desarrollo de la universidad descontextualizada de la realidad regional, nacional e internacional.</v>
      </c>
      <c r="G328" s="52" t="str">
        <f>'01-Mapa de riesgo-UO'!I329</f>
        <v>Bajo nivel de articulación entre los diferentes actores institucionales.</v>
      </c>
      <c r="H328" s="332"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431" t="str">
        <f>'01-Mapa de riesgo-UO'!AT329</f>
        <v>MODERADO</v>
      </c>
      <c r="J328" s="332" t="str">
        <f>'01-Mapa de riesgo-UO'!AU329</f>
        <v>Cumplimiento de los proyectos de "Gestión de contexto y visibilidad nacional e internacional"</v>
      </c>
      <c r="K328" s="436">
        <v>0.7712</v>
      </c>
      <c r="L328" s="434" t="s">
        <v>2842</v>
      </c>
      <c r="M328" s="278" t="str">
        <f>IF('01-Mapa de riesgo-UO'!S329="No existen", "No existe control para el riesgo",'01-Mapa de riesgo-UO'!W329)</f>
        <v>Seguimiento a los Planes operativos de los proyectos de gestión del contexto y visibilidad nacional e internacional</v>
      </c>
      <c r="N328" s="278">
        <f>'01-Mapa de riesgo-UO'!AB329</f>
        <v>0</v>
      </c>
      <c r="O328" s="278" t="str">
        <f>'01-Mapa de riesgo-UO'!AG329</f>
        <v>Funcionaria enlace del Pilar de Gestión</v>
      </c>
      <c r="P328" s="280" t="str">
        <f>'01-Mapa de riesgo-UO'!AL329</f>
        <v>Cuatrimestral</v>
      </c>
      <c r="Q328" s="280" t="str">
        <f>'01-Mapa de riesgo-UO'!AP329</f>
        <v>Preventivo</v>
      </c>
      <c r="R328" s="431" t="str">
        <f>'01-Mapa de riesgo-UO'!AR329</f>
        <v>ACEPTABLE</v>
      </c>
      <c r="S328" s="399" t="s">
        <v>2446</v>
      </c>
      <c r="T328" s="399"/>
      <c r="U328" s="283" t="str">
        <f>'01-Mapa de riesgo-UO'!AW329</f>
        <v>REDUCIR</v>
      </c>
      <c r="V328" s="283" t="str">
        <f>'01-Mapa de riesgo-UO'!AX329</f>
        <v>Estudios de contexto que permitan que aporten a la toma de decisiones</v>
      </c>
      <c r="W328" s="180">
        <f>IF(U328="COMPARTIR",'01-Mapa de riesgo-UO'!BA329, IF(U328=0, 0,$I$6))</f>
        <v>0</v>
      </c>
      <c r="X328" s="281" t="s">
        <v>271</v>
      </c>
      <c r="Y328" s="281" t="s">
        <v>2447</v>
      </c>
      <c r="Z328" s="281" t="s">
        <v>559</v>
      </c>
      <c r="AA328" s="281"/>
      <c r="AB328" s="430" t="s">
        <v>2143</v>
      </c>
    </row>
    <row r="329" spans="1:28" ht="65.25" hidden="1" customHeight="1" x14ac:dyDescent="0.2">
      <c r="A329" s="324"/>
      <c r="B329" s="332"/>
      <c r="C329" s="402"/>
      <c r="D329" s="332"/>
      <c r="E329" s="332"/>
      <c r="F329" s="332"/>
      <c r="G329" s="52" t="str">
        <f>'01-Mapa de riesgo-UO'!I330</f>
        <v>Ausencia de liderazgo transformacional y de conocimiento frente a la dinámica institucional, regional, nacional e internacional.</v>
      </c>
      <c r="H329" s="332"/>
      <c r="I329" s="431"/>
      <c r="J329" s="332"/>
      <c r="K329" s="401"/>
      <c r="L329" s="399"/>
      <c r="M329" s="278">
        <f>IF('01-Mapa de riesgo-UO'!S330="No existen", "No existe control para el riesgo",'01-Mapa de riesgo-UO'!W330)</f>
        <v>0</v>
      </c>
      <c r="N329" s="278">
        <f>'01-Mapa de riesgo-UO'!AB330</f>
        <v>0</v>
      </c>
      <c r="O329" s="278">
        <f>'01-Mapa de riesgo-UO'!AG330</f>
        <v>0</v>
      </c>
      <c r="P329" s="280">
        <f>'01-Mapa de riesgo-UO'!AL330</f>
        <v>0</v>
      </c>
      <c r="Q329" s="280">
        <f>'01-Mapa de riesgo-UO'!AP330</f>
        <v>0</v>
      </c>
      <c r="R329" s="431"/>
      <c r="S329" s="399" t="s">
        <v>2446</v>
      </c>
      <c r="T329" s="399"/>
      <c r="U329" s="283">
        <f>'01-Mapa de riesgo-UO'!AW330</f>
        <v>0</v>
      </c>
      <c r="V329" s="283">
        <f>'01-Mapa de riesgo-UO'!AX330</f>
        <v>0</v>
      </c>
      <c r="W329" s="180">
        <f>IF(U329="COMPARTIR",'01-Mapa de riesgo-UO'!BA330, IF(U329=0, 0,$I$6))</f>
        <v>0</v>
      </c>
      <c r="X329" s="281"/>
      <c r="Y329" s="281"/>
      <c r="Z329" s="281"/>
      <c r="AA329" s="281"/>
      <c r="AB329" s="430"/>
    </row>
    <row r="330" spans="1:28" ht="65.25" hidden="1" customHeight="1" x14ac:dyDescent="0.2">
      <c r="A330" s="324"/>
      <c r="B330" s="332"/>
      <c r="C330" s="402"/>
      <c r="D330" s="332"/>
      <c r="E330" s="332"/>
      <c r="F330" s="332"/>
      <c r="G330" s="52" t="str">
        <f>'01-Mapa de riesgo-UO'!I331</f>
        <v>Escasa retroalimentación efectiva entre la universidad y el medio.</v>
      </c>
      <c r="H330" s="332"/>
      <c r="I330" s="431"/>
      <c r="J330" s="332"/>
      <c r="K330" s="401"/>
      <c r="L330" s="399"/>
      <c r="M330" s="278">
        <f>IF('01-Mapa de riesgo-UO'!S331="No existen", "No existe control para el riesgo",'01-Mapa de riesgo-UO'!W331)</f>
        <v>0</v>
      </c>
      <c r="N330" s="278">
        <f>'01-Mapa de riesgo-UO'!AB331</f>
        <v>0</v>
      </c>
      <c r="O330" s="278">
        <f>'01-Mapa de riesgo-UO'!AG331</f>
        <v>0</v>
      </c>
      <c r="P330" s="280">
        <f>'01-Mapa de riesgo-UO'!AL331</f>
        <v>0</v>
      </c>
      <c r="Q330" s="280">
        <f>'01-Mapa de riesgo-UO'!AP331</f>
        <v>0</v>
      </c>
      <c r="R330" s="431"/>
      <c r="S330" s="399" t="s">
        <v>2446</v>
      </c>
      <c r="T330" s="399"/>
      <c r="U330" s="283">
        <f>'01-Mapa de riesgo-UO'!AW331</f>
        <v>0</v>
      </c>
      <c r="V330" s="283">
        <f>'01-Mapa de riesgo-UO'!AX331</f>
        <v>0</v>
      </c>
      <c r="W330" s="180">
        <f>IF(U330="COMPARTIR",'01-Mapa de riesgo-UO'!BA331, IF(U330=0, 0,$I$6))</f>
        <v>0</v>
      </c>
      <c r="X330" s="281"/>
      <c r="Y330" s="281"/>
      <c r="Z330" s="281"/>
      <c r="AA330" s="281"/>
      <c r="AB330" s="430"/>
    </row>
    <row r="331" spans="1:28" ht="65.25" hidden="1" customHeight="1" x14ac:dyDescent="0.2">
      <c r="A331" s="324">
        <v>108</v>
      </c>
      <c r="B331" s="332" t="str">
        <f>'01-Mapa de riesgo-UO'!D332</f>
        <v>DOCENCIA</v>
      </c>
      <c r="C331" s="402" t="str">
        <f>+'01-Mapa de riesgo-UO'!F332</f>
        <v>NO</v>
      </c>
      <c r="D331" s="332" t="str">
        <f>'01-Mapa de riesgo-UO'!J332</f>
        <v>Operacional</v>
      </c>
      <c r="E331" s="332" t="str">
        <f>'01-Mapa de riesgo-UO'!K332</f>
        <v>Pérdida de material bibliográfico</v>
      </c>
      <c r="F331" s="332"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32" t="str">
        <f>'01-Mapa de riesgo-UO'!M332</f>
        <v>Menor número de volúmenes
Duplicidad en las compras</v>
      </c>
      <c r="I331" s="431" t="str">
        <f>'01-Mapa de riesgo-UO'!AT332</f>
        <v>LEVE</v>
      </c>
      <c r="J331" s="332" t="str">
        <f>'01-Mapa de riesgo-UO'!AU332</f>
        <v>Número de libros retornados/Número de libros prestados</v>
      </c>
      <c r="K331" s="439">
        <v>0.96</v>
      </c>
      <c r="L331" s="434" t="s">
        <v>2843</v>
      </c>
      <c r="M331" s="278" t="str">
        <f>IF('01-Mapa de riesgo-UO'!S332="No existen", "No existe control para el riesgo",'01-Mapa de riesgo-UO'!W332)</f>
        <v xml:space="preserve">Envío de notificacione automática
Envío de correos electrónicos de reclamo
</v>
      </c>
      <c r="N331" s="278" t="str">
        <f>'01-Mapa de riesgo-UO'!AB332</f>
        <v>OLIB</v>
      </c>
      <c r="O331" s="278" t="str">
        <f>'01-Mapa de riesgo-UO'!AG332</f>
        <v>DIRECTORA DE BIBLIOTECA</v>
      </c>
      <c r="P331" s="280" t="str">
        <f>'01-Mapa de riesgo-UO'!AL332</f>
        <v>Semestral</v>
      </c>
      <c r="Q331" s="280" t="str">
        <f>'01-Mapa de riesgo-UO'!AP332</f>
        <v>Preventivo</v>
      </c>
      <c r="R331" s="431" t="str">
        <f>'01-Mapa de riesgo-UO'!AR332</f>
        <v>FUERTE</v>
      </c>
      <c r="S331" s="399" t="s">
        <v>2796</v>
      </c>
      <c r="T331" s="399"/>
      <c r="U331" s="283" t="str">
        <f>'01-Mapa de riesgo-UO'!AW332</f>
        <v>ASUMIR</v>
      </c>
      <c r="V331" s="283">
        <f>'01-Mapa de riesgo-UO'!AX332</f>
        <v>0</v>
      </c>
      <c r="W331" s="180">
        <f>IF(U331="COMPARTIR",'01-Mapa de riesgo-UO'!BA332, IF(U331=0, 0,$I$6))</f>
        <v>0</v>
      </c>
      <c r="X331" s="281"/>
      <c r="Y331" s="281"/>
      <c r="Z331" s="281"/>
      <c r="AA331" s="281"/>
      <c r="AB331" s="437" t="s">
        <v>2144</v>
      </c>
    </row>
    <row r="332" spans="1:28" ht="65.25" hidden="1" customHeight="1" x14ac:dyDescent="0.2">
      <c r="A332" s="324"/>
      <c r="B332" s="332"/>
      <c r="C332" s="402"/>
      <c r="D332" s="332"/>
      <c r="E332" s="332"/>
      <c r="F332" s="332"/>
      <c r="G332" s="52">
        <f>'01-Mapa de riesgo-UO'!I333</f>
        <v>0</v>
      </c>
      <c r="H332" s="332"/>
      <c r="I332" s="431"/>
      <c r="J332" s="332"/>
      <c r="K332" s="401"/>
      <c r="L332" s="399"/>
      <c r="M332" s="278">
        <f>IF('01-Mapa de riesgo-UO'!S333="No existen", "No existe control para el riesgo",'01-Mapa de riesgo-UO'!W333)</f>
        <v>0</v>
      </c>
      <c r="N332" s="278">
        <f>'01-Mapa de riesgo-UO'!AB333</f>
        <v>0</v>
      </c>
      <c r="O332" s="278">
        <f>'01-Mapa de riesgo-UO'!AG333</f>
        <v>0</v>
      </c>
      <c r="P332" s="280">
        <f>'01-Mapa de riesgo-UO'!AL333</f>
        <v>0</v>
      </c>
      <c r="Q332" s="280">
        <f>'01-Mapa de riesgo-UO'!AP333</f>
        <v>0</v>
      </c>
      <c r="R332" s="431"/>
      <c r="S332" s="399" t="s">
        <v>2796</v>
      </c>
      <c r="T332" s="399"/>
      <c r="U332" s="283" t="str">
        <f>'01-Mapa de riesgo-UO'!AW333</f>
        <v>ASUMIR</v>
      </c>
      <c r="V332" s="283">
        <f>'01-Mapa de riesgo-UO'!AX333</f>
        <v>0</v>
      </c>
      <c r="W332" s="180">
        <f>IF(U332="COMPARTIR",'01-Mapa de riesgo-UO'!BA333, IF(U332=0, 0,$I$6))</f>
        <v>0</v>
      </c>
      <c r="X332" s="281"/>
      <c r="Y332" s="281"/>
      <c r="Z332" s="281"/>
      <c r="AA332" s="281"/>
      <c r="AB332" s="438"/>
    </row>
    <row r="333" spans="1:28" ht="65.25" hidden="1" customHeight="1" x14ac:dyDescent="0.2">
      <c r="A333" s="324"/>
      <c r="B333" s="332"/>
      <c r="C333" s="402"/>
      <c r="D333" s="332"/>
      <c r="E333" s="332"/>
      <c r="F333" s="332"/>
      <c r="G333" s="52">
        <f>'01-Mapa de riesgo-UO'!I334</f>
        <v>0</v>
      </c>
      <c r="H333" s="332"/>
      <c r="I333" s="431"/>
      <c r="J333" s="332"/>
      <c r="K333" s="401"/>
      <c r="L333" s="399"/>
      <c r="M333" s="278">
        <f>IF('01-Mapa de riesgo-UO'!S334="No existen", "No existe control para el riesgo",'01-Mapa de riesgo-UO'!W334)</f>
        <v>0</v>
      </c>
      <c r="N333" s="278">
        <f>'01-Mapa de riesgo-UO'!AB334</f>
        <v>0</v>
      </c>
      <c r="O333" s="278">
        <f>'01-Mapa de riesgo-UO'!AG334</f>
        <v>0</v>
      </c>
      <c r="P333" s="280">
        <f>'01-Mapa de riesgo-UO'!AL334</f>
        <v>0</v>
      </c>
      <c r="Q333" s="280">
        <f>'01-Mapa de riesgo-UO'!AP334</f>
        <v>0</v>
      </c>
      <c r="R333" s="431"/>
      <c r="S333" s="399" t="s">
        <v>2796</v>
      </c>
      <c r="T333" s="399"/>
      <c r="U333" s="283" t="str">
        <f>'01-Mapa de riesgo-UO'!AW334</f>
        <v>ASUMIR</v>
      </c>
      <c r="V333" s="283">
        <f>'01-Mapa de riesgo-UO'!AX334</f>
        <v>0</v>
      </c>
      <c r="W333" s="180">
        <f>IF(U333="COMPARTIR",'01-Mapa de riesgo-UO'!BA334, IF(U333=0, 0,$I$6))</f>
        <v>0</v>
      </c>
      <c r="X333" s="281"/>
      <c r="Y333" s="281"/>
      <c r="Z333" s="281"/>
      <c r="AA333" s="281"/>
      <c r="AB333" s="438"/>
    </row>
    <row r="334" spans="1:28" ht="65.25" hidden="1" customHeight="1" x14ac:dyDescent="0.2">
      <c r="A334" s="324">
        <v>109</v>
      </c>
      <c r="B334" s="332" t="str">
        <f>'01-Mapa de riesgo-UO'!D335</f>
        <v>CONTROL_SEGUIMIENTO</v>
      </c>
      <c r="C334" s="402" t="str">
        <f>+'01-Mapa de riesgo-UO'!F335</f>
        <v>NO</v>
      </c>
      <c r="D334" s="332" t="str">
        <f>'01-Mapa de riesgo-UO'!J335</f>
        <v>Cumplimiento</v>
      </c>
      <c r="E334" s="332" t="str">
        <f>'01-Mapa de riesgo-UO'!K335</f>
        <v>Ausencia de notificación personal y oportuna de los autos de apertura de notificación disciplinaria</v>
      </c>
      <c r="F334" s="332"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32" t="str">
        <f>'01-Mapa de riesgo-UO'!M335</f>
        <v>Que se genere una nulidad total o parcial del proceso</v>
      </c>
      <c r="I334" s="431" t="str">
        <f>'01-Mapa de riesgo-UO'!AT335</f>
        <v>LEVE</v>
      </c>
      <c r="J334" s="332" t="str">
        <f>'01-Mapa de riesgo-UO'!AU335</f>
        <v>(# notificación personal y oportuna gestionadas/# notificación personal y oportuna requeridas en el expediente procesal)*100</v>
      </c>
      <c r="K334" s="408">
        <v>0</v>
      </c>
      <c r="L334" s="399" t="s">
        <v>2795</v>
      </c>
      <c r="M334" s="278" t="str">
        <f>IF('01-Mapa de riesgo-UO'!S335="No existen", "No existe control para el riesgo",'01-Mapa de riesgo-UO'!W335)</f>
        <v>Registro de Despachos de de correspondencia Externa</v>
      </c>
      <c r="N334" s="278">
        <f>'01-Mapa de riesgo-UO'!AB335</f>
        <v>0</v>
      </c>
      <c r="O334" s="278" t="str">
        <f>'01-Mapa de riesgo-UO'!AG335</f>
        <v>Profesional de apoyo administrativo</v>
      </c>
      <c r="P334" s="280" t="str">
        <f>'01-Mapa de riesgo-UO'!AL335</f>
        <v>Semestral</v>
      </c>
      <c r="Q334" s="280" t="str">
        <f>'01-Mapa de riesgo-UO'!AP335</f>
        <v>Preventivo</v>
      </c>
      <c r="R334" s="431" t="str">
        <f>'01-Mapa de riesgo-UO'!AR335</f>
        <v>ACEPTABLE</v>
      </c>
      <c r="S334" s="399" t="s">
        <v>2796</v>
      </c>
      <c r="T334" s="399"/>
      <c r="U334" s="283" t="str">
        <f>'01-Mapa de riesgo-UO'!AW335</f>
        <v>ASUMIR</v>
      </c>
      <c r="V334" s="283">
        <f>'01-Mapa de riesgo-UO'!AX335</f>
        <v>0</v>
      </c>
      <c r="W334" s="180">
        <f>IF(U334="COMPARTIR",'01-Mapa de riesgo-UO'!BA335, IF(U334=0, 0,$I$6))</f>
        <v>0</v>
      </c>
      <c r="X334" s="281"/>
      <c r="Y334" s="281"/>
      <c r="Z334" s="281"/>
      <c r="AA334" s="281"/>
      <c r="AB334" s="453" t="s">
        <v>2149</v>
      </c>
    </row>
    <row r="335" spans="1:28" ht="65.25" hidden="1" customHeight="1" x14ac:dyDescent="0.2">
      <c r="A335" s="324"/>
      <c r="B335" s="332"/>
      <c r="C335" s="402"/>
      <c r="D335" s="332"/>
      <c r="E335" s="332"/>
      <c r="F335" s="332"/>
      <c r="G335" s="52">
        <f>'01-Mapa de riesgo-UO'!I336</f>
        <v>0</v>
      </c>
      <c r="H335" s="332"/>
      <c r="I335" s="431"/>
      <c r="J335" s="332"/>
      <c r="K335" s="405"/>
      <c r="L335" s="399"/>
      <c r="M335" s="278">
        <f>IF('01-Mapa de riesgo-UO'!S336="No existen", "No existe control para el riesgo",'01-Mapa de riesgo-UO'!W336)</f>
        <v>0</v>
      </c>
      <c r="N335" s="278">
        <f>'01-Mapa de riesgo-UO'!AB336</f>
        <v>0</v>
      </c>
      <c r="O335" s="278">
        <f>'01-Mapa de riesgo-UO'!AG336</f>
        <v>0</v>
      </c>
      <c r="P335" s="280">
        <f>'01-Mapa de riesgo-UO'!AL336</f>
        <v>0</v>
      </c>
      <c r="Q335" s="280">
        <f>'01-Mapa de riesgo-UO'!AP336</f>
        <v>0</v>
      </c>
      <c r="R335" s="431"/>
      <c r="S335" s="399" t="s">
        <v>2796</v>
      </c>
      <c r="T335" s="399"/>
      <c r="U335" s="283" t="str">
        <f>'01-Mapa de riesgo-UO'!AW336</f>
        <v>ASUMIR</v>
      </c>
      <c r="V335" s="283">
        <f>'01-Mapa de riesgo-UO'!AX336</f>
        <v>0</v>
      </c>
      <c r="W335" s="180">
        <f>IF(U335="COMPARTIR",'01-Mapa de riesgo-UO'!BA336, IF(U335=0, 0,$I$6))</f>
        <v>0</v>
      </c>
      <c r="X335" s="281"/>
      <c r="Y335" s="281"/>
      <c r="Z335" s="281"/>
      <c r="AA335" s="281"/>
      <c r="AB335" s="453"/>
    </row>
    <row r="336" spans="1:28" ht="65.25" hidden="1" customHeight="1" x14ac:dyDescent="0.2">
      <c r="A336" s="324"/>
      <c r="B336" s="332"/>
      <c r="C336" s="402"/>
      <c r="D336" s="332"/>
      <c r="E336" s="332"/>
      <c r="F336" s="332"/>
      <c r="G336" s="52">
        <f>'01-Mapa de riesgo-UO'!I337</f>
        <v>0</v>
      </c>
      <c r="H336" s="332"/>
      <c r="I336" s="431"/>
      <c r="J336" s="332"/>
      <c r="K336" s="405"/>
      <c r="L336" s="399"/>
      <c r="M336" s="278">
        <f>IF('01-Mapa de riesgo-UO'!S337="No existen", "No existe control para el riesgo",'01-Mapa de riesgo-UO'!W337)</f>
        <v>0</v>
      </c>
      <c r="N336" s="278">
        <f>'01-Mapa de riesgo-UO'!AB337</f>
        <v>0</v>
      </c>
      <c r="O336" s="278">
        <f>'01-Mapa de riesgo-UO'!AG337</f>
        <v>0</v>
      </c>
      <c r="P336" s="280">
        <f>'01-Mapa de riesgo-UO'!AL337</f>
        <v>0</v>
      </c>
      <c r="Q336" s="280">
        <f>'01-Mapa de riesgo-UO'!AP337</f>
        <v>0</v>
      </c>
      <c r="R336" s="431"/>
      <c r="S336" s="399" t="s">
        <v>2796</v>
      </c>
      <c r="T336" s="399"/>
      <c r="U336" s="283" t="str">
        <f>'01-Mapa de riesgo-UO'!AW337</f>
        <v>ASUMIR</v>
      </c>
      <c r="V336" s="283">
        <f>'01-Mapa de riesgo-UO'!AX337</f>
        <v>0</v>
      </c>
      <c r="W336" s="180">
        <f>IF(U336="COMPARTIR",'01-Mapa de riesgo-UO'!BA337, IF(U336=0, 0,$I$6))</f>
        <v>0</v>
      </c>
      <c r="X336" s="281"/>
      <c r="Y336" s="281"/>
      <c r="Z336" s="281"/>
      <c r="AA336" s="281"/>
      <c r="AB336" s="453"/>
    </row>
    <row r="337" spans="1:28" ht="65.25" hidden="1" customHeight="1" x14ac:dyDescent="0.2">
      <c r="A337" s="324">
        <v>110</v>
      </c>
      <c r="B337" s="332" t="str">
        <f>'01-Mapa de riesgo-UO'!D338</f>
        <v>CONTROL_SEGUIMIENTO</v>
      </c>
      <c r="C337" s="402" t="str">
        <f>+'01-Mapa de riesgo-UO'!F338</f>
        <v>NO</v>
      </c>
      <c r="D337" s="332" t="str">
        <f>'01-Mapa de riesgo-UO'!J338</f>
        <v>Cumplimiento</v>
      </c>
      <c r="E337" s="332" t="str">
        <f>'01-Mapa de riesgo-UO'!K338</f>
        <v xml:space="preserve">Incumplimiento con el procedimiento establecido en la legislación disciplinaria </v>
      </c>
      <c r="F337" s="332"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32" t="str">
        <f>'01-Mapa de riesgo-UO'!M338</f>
        <v xml:space="preserve">Que se genere una situación adversa a la Universidad  . Sanción disciplinaria. Que se genere una acción de repetición. 
</v>
      </c>
      <c r="I337" s="431" t="str">
        <f>'01-Mapa de riesgo-UO'!AT338</f>
        <v>LEVE</v>
      </c>
      <c r="J337" s="332" t="str">
        <f>'01-Mapa de riesgo-UO'!AU338</f>
        <v>(# procesos gestionados/# procesos allegados)*100</v>
      </c>
      <c r="K337" s="408">
        <v>0</v>
      </c>
      <c r="L337" s="399" t="s">
        <v>2795</v>
      </c>
      <c r="M337" s="278" t="str">
        <f>IF('01-Mapa de riesgo-UO'!S338="No existen", "No existe control para el riesgo",'01-Mapa de riesgo-UO'!W338)</f>
        <v>Reuniones mensuales del equipo de trabajo (actas de reuniones)</v>
      </c>
      <c r="N337" s="278">
        <f>'01-Mapa de riesgo-UO'!AB338</f>
        <v>0</v>
      </c>
      <c r="O337" s="278" t="str">
        <f>'01-Mapa de riesgo-UO'!AG338</f>
        <v>Profesional de apoyo administrativo
Directivo grado 17</v>
      </c>
      <c r="P337" s="280" t="str">
        <f>'01-Mapa de riesgo-UO'!AL338</f>
        <v>Mensual</v>
      </c>
      <c r="Q337" s="280" t="str">
        <f>'01-Mapa de riesgo-UO'!AP338</f>
        <v>Preventivo</v>
      </c>
      <c r="R337" s="431" t="str">
        <f>'01-Mapa de riesgo-UO'!AR338</f>
        <v>FUERTE</v>
      </c>
      <c r="S337" s="399" t="s">
        <v>2796</v>
      </c>
      <c r="T337" s="399"/>
      <c r="U337" s="283" t="str">
        <f>'01-Mapa de riesgo-UO'!AW338</f>
        <v>ASUMIR</v>
      </c>
      <c r="V337" s="283">
        <f>'01-Mapa de riesgo-UO'!AX338</f>
        <v>0</v>
      </c>
      <c r="W337" s="180">
        <f>IF(U337="COMPARTIR",'01-Mapa de riesgo-UO'!BA338, IF(U337=0, 0,$I$6))</f>
        <v>0</v>
      </c>
      <c r="X337" s="281"/>
      <c r="Y337" s="281"/>
      <c r="Z337" s="281"/>
      <c r="AA337" s="281"/>
      <c r="AB337" s="453" t="s">
        <v>2149</v>
      </c>
    </row>
    <row r="338" spans="1:28" ht="65.25" hidden="1" customHeight="1" x14ac:dyDescent="0.2">
      <c r="A338" s="324"/>
      <c r="B338" s="332"/>
      <c r="C338" s="402"/>
      <c r="D338" s="332"/>
      <c r="E338" s="332"/>
      <c r="F338" s="332"/>
      <c r="G338" s="52" t="str">
        <f>'01-Mapa de riesgo-UO'!I339</f>
        <v xml:space="preserve">Didlatación de las actuaciones por Apoderados en el proceso. </v>
      </c>
      <c r="H338" s="332"/>
      <c r="I338" s="431"/>
      <c r="J338" s="332"/>
      <c r="K338" s="405"/>
      <c r="L338" s="399"/>
      <c r="M338" s="278" t="str">
        <f>IF('01-Mapa de riesgo-UO'!S339="No existen", "No existe control para el riesgo",'01-Mapa de riesgo-UO'!W339)</f>
        <v>Cuadro de seguimiento de procesos</v>
      </c>
      <c r="N338" s="278">
        <f>'01-Mapa de riesgo-UO'!AB339</f>
        <v>0</v>
      </c>
      <c r="O338" s="278" t="str">
        <f>'01-Mapa de riesgo-UO'!AG339</f>
        <v>Profesional de apoyo administrativo
Directivo grado 17</v>
      </c>
      <c r="P338" s="280" t="str">
        <f>'01-Mapa de riesgo-UO'!AL339</f>
        <v>Diaria</v>
      </c>
      <c r="Q338" s="280" t="str">
        <f>'01-Mapa de riesgo-UO'!AP339</f>
        <v>Preventivo</v>
      </c>
      <c r="R338" s="431"/>
      <c r="S338" s="399" t="s">
        <v>2796</v>
      </c>
      <c r="T338" s="399"/>
      <c r="U338" s="283" t="str">
        <f>'01-Mapa de riesgo-UO'!AW339</f>
        <v>ASUMIR</v>
      </c>
      <c r="V338" s="283">
        <f>'01-Mapa de riesgo-UO'!AX339</f>
        <v>0</v>
      </c>
      <c r="W338" s="180">
        <f>IF(U338="COMPARTIR",'01-Mapa de riesgo-UO'!BA339, IF(U338=0, 0,$I$6))</f>
        <v>0</v>
      </c>
      <c r="X338" s="281"/>
      <c r="Y338" s="281"/>
      <c r="Z338" s="281"/>
      <c r="AA338" s="281"/>
      <c r="AB338" s="453"/>
    </row>
    <row r="339" spans="1:28" ht="65.25" hidden="1" customHeight="1" x14ac:dyDescent="0.2">
      <c r="A339" s="324"/>
      <c r="B339" s="332"/>
      <c r="C339" s="402"/>
      <c r="D339" s="332"/>
      <c r="E339" s="332"/>
      <c r="F339" s="332"/>
      <c r="G339" s="52" t="str">
        <f>'01-Mapa de riesgo-UO'!I340</f>
        <v>Se presenten dificultades en el recaudo de  las pruebas.</v>
      </c>
      <c r="H339" s="332"/>
      <c r="I339" s="431"/>
      <c r="J339" s="332"/>
      <c r="K339" s="405"/>
      <c r="L339" s="399"/>
      <c r="M339" s="278" t="str">
        <f>IF('01-Mapa de riesgo-UO'!S340="No existen", "No existe control para el riesgo",'01-Mapa de riesgo-UO'!W340)</f>
        <v>Libro radicador de procesos.
actas de reparto.</v>
      </c>
      <c r="N339" s="278">
        <f>'01-Mapa de riesgo-UO'!AB340</f>
        <v>0</v>
      </c>
      <c r="O339" s="278" t="str">
        <f>'01-Mapa de riesgo-UO'!AG340</f>
        <v>Profesional de apoyo administrativo</v>
      </c>
      <c r="P339" s="280" t="str">
        <f>'01-Mapa de riesgo-UO'!AL340</f>
        <v>Semestral</v>
      </c>
      <c r="Q339" s="280" t="str">
        <f>'01-Mapa de riesgo-UO'!AP340</f>
        <v>Preventivo</v>
      </c>
      <c r="R339" s="431"/>
      <c r="S339" s="399" t="s">
        <v>2796</v>
      </c>
      <c r="T339" s="399"/>
      <c r="U339" s="283" t="str">
        <f>'01-Mapa de riesgo-UO'!AW340</f>
        <v>ASUMIR</v>
      </c>
      <c r="V339" s="283">
        <f>'01-Mapa de riesgo-UO'!AX340</f>
        <v>0</v>
      </c>
      <c r="W339" s="180">
        <f>IF(U339="COMPARTIR",'01-Mapa de riesgo-UO'!BA340, IF(U339=0, 0,$I$6))</f>
        <v>0</v>
      </c>
      <c r="X339" s="281"/>
      <c r="Y339" s="281"/>
      <c r="Z339" s="281"/>
      <c r="AA339" s="281"/>
      <c r="AB339" s="453"/>
    </row>
    <row r="340" spans="1:28" ht="65.25" hidden="1" customHeight="1" x14ac:dyDescent="0.2">
      <c r="A340" s="324">
        <v>111</v>
      </c>
      <c r="B340" s="332" t="str">
        <f>'01-Mapa de riesgo-UO'!D341</f>
        <v>CONTROL_SEGUIMIENTO</v>
      </c>
      <c r="C340" s="402" t="str">
        <f>+'01-Mapa de riesgo-UO'!F341</f>
        <v>NO</v>
      </c>
      <c r="D340" s="332" t="str">
        <f>'01-Mapa de riesgo-UO'!J341</f>
        <v>Cumplimiento</v>
      </c>
      <c r="E340" s="332"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32" t="str">
        <f>'01-Mapa de riesgo-UO'!L341</f>
        <v xml:space="preserve">Por falta de regulación se queden quejas sin tramitar </v>
      </c>
      <c r="G340" s="52" t="str">
        <f>'01-Mapa de riesgo-UO'!I341</f>
        <v>Falta crear un regimen disciplinario para los profesores que no estan en carrera docente</v>
      </c>
      <c r="H340" s="332" t="str">
        <f>'01-Mapa de riesgo-UO'!M341</f>
        <v xml:space="preserve">Que se genere una situación adversa a la Universidad  . Sanción disciplinaria. Que se genere una acción de repetición. Que se vulneren derechos fundamentales de la comunidad universitaria
</v>
      </c>
      <c r="I340" s="431" t="str">
        <f>'01-Mapa de riesgo-UO'!AT341</f>
        <v>MODERADO</v>
      </c>
      <c r="J340" s="332" t="str">
        <f>'01-Mapa de riesgo-UO'!AU341</f>
        <v xml:space="preserve">(#Procesos en contra de transitorios /# falta de competencia)*0 </v>
      </c>
      <c r="K340" s="408">
        <v>0</v>
      </c>
      <c r="L340" s="399" t="s">
        <v>2795</v>
      </c>
      <c r="M340" s="278" t="str">
        <f>IF('01-Mapa de riesgo-UO'!S341="No existen", "No existe control para el riesgo",'01-Mapa de riesgo-UO'!W341)</f>
        <v>No depende de esta dependencia</v>
      </c>
      <c r="N340" s="278">
        <f>'01-Mapa de riesgo-UO'!AB341</f>
        <v>0</v>
      </c>
      <c r="O340" s="278">
        <f>'01-Mapa de riesgo-UO'!AG341</f>
        <v>0</v>
      </c>
      <c r="P340" s="280" t="str">
        <f>'01-Mapa de riesgo-UO'!AL341</f>
        <v>Anual</v>
      </c>
      <c r="Q340" s="280" t="str">
        <f>'01-Mapa de riesgo-UO'!AP341</f>
        <v>Detectivo</v>
      </c>
      <c r="R340" s="431" t="str">
        <f>'01-Mapa de riesgo-UO'!AR341</f>
        <v>DÉBIL</v>
      </c>
      <c r="S340" s="399" t="s">
        <v>2796</v>
      </c>
      <c r="T340" s="399"/>
      <c r="U340" s="283" t="str">
        <f>'01-Mapa de riesgo-UO'!AW341</f>
        <v>ASUMIR</v>
      </c>
      <c r="V340" s="283">
        <f>'01-Mapa de riesgo-UO'!AX341</f>
        <v>0</v>
      </c>
      <c r="W340" s="180">
        <f>IF(U340="COMPARTIR",'01-Mapa de riesgo-UO'!BA341, IF(U340=0, 0,$I$6))</f>
        <v>0</v>
      </c>
      <c r="X340" s="281"/>
      <c r="Y340" s="281"/>
      <c r="Z340" s="281"/>
      <c r="AA340" s="281"/>
      <c r="AB340" s="453" t="s">
        <v>2149</v>
      </c>
    </row>
    <row r="341" spans="1:28" ht="65.25" hidden="1" customHeight="1" x14ac:dyDescent="0.2">
      <c r="A341" s="324"/>
      <c r="B341" s="332"/>
      <c r="C341" s="402"/>
      <c r="D341" s="332"/>
      <c r="E341" s="332"/>
      <c r="F341" s="332"/>
      <c r="G341" s="52" t="str">
        <f>'01-Mapa de riesgo-UO'!I342</f>
        <v xml:space="preserve">Otorgar competencia a  dependencia de la UTP para que conosca y tramite estos asuntos </v>
      </c>
      <c r="H341" s="332"/>
      <c r="I341" s="431"/>
      <c r="J341" s="332"/>
      <c r="K341" s="405"/>
      <c r="L341" s="399"/>
      <c r="M341" s="278" t="str">
        <f>IF('01-Mapa de riesgo-UO'!S342="No existen", "No existe control para el riesgo",'01-Mapa de riesgo-UO'!W342)</f>
        <v>No depende de esta dependencia</v>
      </c>
      <c r="N341" s="278">
        <f>'01-Mapa de riesgo-UO'!AB342</f>
        <v>0</v>
      </c>
      <c r="O341" s="278">
        <f>'01-Mapa de riesgo-UO'!AG342</f>
        <v>0</v>
      </c>
      <c r="P341" s="280" t="str">
        <f>'01-Mapa de riesgo-UO'!AL342</f>
        <v>Anual</v>
      </c>
      <c r="Q341" s="280" t="str">
        <f>'01-Mapa de riesgo-UO'!AP342</f>
        <v>Detectivo</v>
      </c>
      <c r="R341" s="431"/>
      <c r="S341" s="399" t="s">
        <v>2796</v>
      </c>
      <c r="T341" s="399"/>
      <c r="U341" s="283" t="str">
        <f>'01-Mapa de riesgo-UO'!AW342</f>
        <v>ASUMIR</v>
      </c>
      <c r="V341" s="283">
        <f>'01-Mapa de riesgo-UO'!AX342</f>
        <v>0</v>
      </c>
      <c r="W341" s="180">
        <f>IF(U341="COMPARTIR",'01-Mapa de riesgo-UO'!BA342, IF(U341=0, 0,$I$6))</f>
        <v>0</v>
      </c>
      <c r="X341" s="281"/>
      <c r="Y341" s="281"/>
      <c r="Z341" s="281"/>
      <c r="AA341" s="281"/>
      <c r="AB341" s="453"/>
    </row>
    <row r="342" spans="1:28" ht="65.25" hidden="1" customHeight="1" x14ac:dyDescent="0.2">
      <c r="A342" s="324"/>
      <c r="B342" s="332"/>
      <c r="C342" s="402"/>
      <c r="D342" s="332"/>
      <c r="E342" s="332"/>
      <c r="F342" s="332"/>
      <c r="G342" s="52" t="str">
        <f>'01-Mapa de riesgo-UO'!I343</f>
        <v>Expedir los acuerdos necesario que regulen las competencias requeridas</v>
      </c>
      <c r="H342" s="332"/>
      <c r="I342" s="431"/>
      <c r="J342" s="332"/>
      <c r="K342" s="405"/>
      <c r="L342" s="399"/>
      <c r="M342" s="278" t="str">
        <f>IF('01-Mapa de riesgo-UO'!S343="No existen", "No existe control para el riesgo",'01-Mapa de riesgo-UO'!W343)</f>
        <v>No depende de esta dependencia</v>
      </c>
      <c r="N342" s="278">
        <f>'01-Mapa de riesgo-UO'!AB343</f>
        <v>0</v>
      </c>
      <c r="O342" s="278">
        <f>'01-Mapa de riesgo-UO'!AG343</f>
        <v>0</v>
      </c>
      <c r="P342" s="280" t="str">
        <f>'01-Mapa de riesgo-UO'!AL343</f>
        <v>Anual</v>
      </c>
      <c r="Q342" s="280" t="str">
        <f>'01-Mapa de riesgo-UO'!AP343</f>
        <v>Detectivo</v>
      </c>
      <c r="R342" s="431"/>
      <c r="S342" s="399" t="s">
        <v>2796</v>
      </c>
      <c r="T342" s="399"/>
      <c r="U342" s="283" t="str">
        <f>'01-Mapa de riesgo-UO'!AW343</f>
        <v>ASUMIR</v>
      </c>
      <c r="V342" s="283">
        <f>'01-Mapa de riesgo-UO'!AX343</f>
        <v>0</v>
      </c>
      <c r="W342" s="180">
        <f>IF(U342="COMPARTIR",'01-Mapa de riesgo-UO'!BA343, IF(U342=0, 0,$I$6))</f>
        <v>0</v>
      </c>
      <c r="X342" s="281"/>
      <c r="Y342" s="281"/>
      <c r="Z342" s="281"/>
      <c r="AA342" s="281"/>
      <c r="AB342" s="453"/>
    </row>
    <row r="343" spans="1:28" ht="65.25" hidden="1" customHeight="1" x14ac:dyDescent="0.2">
      <c r="A343" s="324">
        <v>112</v>
      </c>
      <c r="B343" s="332" t="str">
        <f>'01-Mapa de riesgo-UO'!D344</f>
        <v>BIENESTAR_INSTITUCIONAL</v>
      </c>
      <c r="C343" s="402" t="str">
        <f>+'01-Mapa de riesgo-UO'!F344</f>
        <v>NO</v>
      </c>
      <c r="D343" s="332" t="str">
        <f>'01-Mapa de riesgo-UO'!J344</f>
        <v>Cumplimiento</v>
      </c>
      <c r="E343" s="332" t="str">
        <f>'01-Mapa de riesgo-UO'!K344</f>
        <v xml:space="preserve">Incumplimiento a la normatividad, lineamientos, procesos y procedimientos tanto de carácter interno y externo vigente </v>
      </c>
      <c r="F343" s="332"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32"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431" t="str">
        <f>'01-Mapa de riesgo-UO'!AT344</f>
        <v>MODERADO</v>
      </c>
      <c r="J343" s="332" t="str">
        <f>'01-Mapa de riesgo-UO'!AU344</f>
        <v xml:space="preserve">Nro de situaciones presentadas por incumplimiento de la normatividad </v>
      </c>
      <c r="K343" s="401">
        <v>0</v>
      </c>
      <c r="L343" s="427" t="s">
        <v>2398</v>
      </c>
      <c r="M343" s="278" t="str">
        <f>IF('01-Mapa de riesgo-UO'!S344="No existen", "No existe control para el riesgo",'01-Mapa de riesgo-UO'!W344)</f>
        <v xml:space="preserve">Revisión periodica de la actualización de la normatividad, lineamientos, procesos y procedimientos vigentes </v>
      </c>
      <c r="N343" s="278">
        <f>'01-Mapa de riesgo-UO'!AB344</f>
        <v>0</v>
      </c>
      <c r="O343" s="278" t="str">
        <f>'01-Mapa de riesgo-UO'!AG344</f>
        <v>Profesionales Lideres de cada proceso interno</v>
      </c>
      <c r="P343" s="280" t="str">
        <f>'01-Mapa de riesgo-UO'!AL344</f>
        <v>No definida</v>
      </c>
      <c r="Q343" s="280" t="str">
        <f>'01-Mapa de riesgo-UO'!AP344</f>
        <v>Preventivo</v>
      </c>
      <c r="R343" s="431" t="str">
        <f>'01-Mapa de riesgo-UO'!AR344</f>
        <v>ACEPTABLE</v>
      </c>
      <c r="S343" s="451" t="s">
        <v>2996</v>
      </c>
      <c r="T343" s="452"/>
      <c r="U343" s="283" t="str">
        <f>'01-Mapa de riesgo-UO'!AW344</f>
        <v>REDUCIR</v>
      </c>
      <c r="V343" s="283" t="str">
        <f>'01-Mapa de riesgo-UO'!AX344</f>
        <v xml:space="preserve">Revisión Periodica del cumplimiento en grupo de lideres interno </v>
      </c>
      <c r="W343" s="180">
        <f>IF(U343="COMPARTIR",'01-Mapa de riesgo-UO'!BA344, IF(U343=0, 0,$I$6))</f>
        <v>0</v>
      </c>
      <c r="X343" s="281" t="s">
        <v>558</v>
      </c>
      <c r="Y343" s="282" t="s">
        <v>2997</v>
      </c>
      <c r="Z343" s="281" t="s">
        <v>561</v>
      </c>
      <c r="AA343" s="281" t="s">
        <v>2844</v>
      </c>
      <c r="AB343" s="430" t="s">
        <v>2144</v>
      </c>
    </row>
    <row r="344" spans="1:28" ht="65.25" hidden="1" customHeight="1" x14ac:dyDescent="0.2">
      <c r="A344" s="324"/>
      <c r="B344" s="332"/>
      <c r="C344" s="402"/>
      <c r="D344" s="332"/>
      <c r="E344" s="332"/>
      <c r="F344" s="332"/>
      <c r="G344" s="52" t="str">
        <f>'01-Mapa de riesgo-UO'!I345</f>
        <v>Falta de supervisión efectiva de la implementación de la normatividad, lineamiento, proceso o procedimiento</v>
      </c>
      <c r="H344" s="332"/>
      <c r="I344" s="431"/>
      <c r="J344" s="332"/>
      <c r="K344" s="401"/>
      <c r="L344" s="427"/>
      <c r="M344" s="278" t="str">
        <f>IF('01-Mapa de riesgo-UO'!S345="No existen", "No existe control para el riesgo",'01-Mapa de riesgo-UO'!W345)</f>
        <v>Implementación de auditorias internas para monitorear el cumplimiento de las normatividad, lineamientos, procesos y procedimientos vigentes.</v>
      </c>
      <c r="N344" s="278">
        <f>'01-Mapa de riesgo-UO'!AB345</f>
        <v>0</v>
      </c>
      <c r="O344" s="278" t="str">
        <f>'01-Mapa de riesgo-UO'!AG345</f>
        <v>Profesionales Lideres de cada proceso interno</v>
      </c>
      <c r="P344" s="280" t="str">
        <f>'01-Mapa de riesgo-UO'!AL345</f>
        <v>Semestral</v>
      </c>
      <c r="Q344" s="280" t="str">
        <f>'01-Mapa de riesgo-UO'!AP345</f>
        <v>Preventivo</v>
      </c>
      <c r="R344" s="431"/>
      <c r="S344" s="451" t="s">
        <v>2401</v>
      </c>
      <c r="T344" s="452"/>
      <c r="U344" s="283" t="str">
        <f>'01-Mapa de riesgo-UO'!AW345</f>
        <v>REDUCIR</v>
      </c>
      <c r="V344" s="283" t="str">
        <f>'01-Mapa de riesgo-UO'!AX345</f>
        <v xml:space="preserve">Alineación  con el area juridica de la UTP para la identificación de la normatividad </v>
      </c>
      <c r="W344" s="180">
        <f>IF(U344="COMPARTIR",'01-Mapa de riesgo-UO'!BA345, IF(U344=0, 0,$I$6))</f>
        <v>0</v>
      </c>
      <c r="X344" s="281" t="s">
        <v>271</v>
      </c>
      <c r="Y344" s="282" t="s">
        <v>2406</v>
      </c>
      <c r="Z344" s="281" t="s">
        <v>2845</v>
      </c>
      <c r="AA344" s="281"/>
      <c r="AB344" s="430"/>
    </row>
    <row r="345" spans="1:28" ht="65.25" hidden="1" customHeight="1" x14ac:dyDescent="0.2">
      <c r="A345" s="324"/>
      <c r="B345" s="332"/>
      <c r="C345" s="402"/>
      <c r="D345" s="332"/>
      <c r="E345" s="332"/>
      <c r="F345" s="332"/>
      <c r="G345" s="52">
        <f>'01-Mapa de riesgo-UO'!I346</f>
        <v>0</v>
      </c>
      <c r="H345" s="332"/>
      <c r="I345" s="431"/>
      <c r="J345" s="332"/>
      <c r="K345" s="401"/>
      <c r="L345" s="427"/>
      <c r="M345" s="278" t="str">
        <f>IF('01-Mapa de riesgo-UO'!S346="No existen", "No existe control para el riesgo",'01-Mapa de riesgo-UO'!W346)</f>
        <v xml:space="preserve">Hacer seguimiento al cuadro control de los procesos </v>
      </c>
      <c r="N345" s="278">
        <f>'01-Mapa de riesgo-UO'!AB346</f>
        <v>0</v>
      </c>
      <c r="O345" s="278" t="str">
        <f>'01-Mapa de riesgo-UO'!AG346</f>
        <v>Profesionales Lideres de cada proceso interno</v>
      </c>
      <c r="P345" s="280" t="str">
        <f>'01-Mapa de riesgo-UO'!AL346</f>
        <v>Semestral</v>
      </c>
      <c r="Q345" s="280" t="str">
        <f>'01-Mapa de riesgo-UO'!AP346</f>
        <v>Preventivo</v>
      </c>
      <c r="R345" s="431"/>
      <c r="S345" s="441" t="s">
        <v>2402</v>
      </c>
      <c r="T345" s="442"/>
      <c r="U345" s="283">
        <f>'01-Mapa de riesgo-UO'!AW346</f>
        <v>0</v>
      </c>
      <c r="V345" s="283">
        <f>'01-Mapa de riesgo-UO'!AX346</f>
        <v>0</v>
      </c>
      <c r="W345" s="180">
        <f>IF(U345="COMPARTIR",'01-Mapa de riesgo-UO'!BA346, IF(U345=0, 0,$I$6))</f>
        <v>0</v>
      </c>
      <c r="X345" s="281" t="s">
        <v>271</v>
      </c>
      <c r="Y345" s="282" t="s">
        <v>2407</v>
      </c>
      <c r="Z345" s="281" t="s">
        <v>2846</v>
      </c>
      <c r="AA345" s="281"/>
      <c r="AB345" s="430"/>
    </row>
    <row r="346" spans="1:28" ht="65.25" hidden="1" customHeight="1" x14ac:dyDescent="0.2">
      <c r="A346" s="324">
        <v>113</v>
      </c>
      <c r="B346" s="332" t="str">
        <f>'01-Mapa de riesgo-UO'!D347</f>
        <v>BIENESTAR_INSTITUCIONAL</v>
      </c>
      <c r="C346" s="402" t="str">
        <f>+'01-Mapa de riesgo-UO'!F347</f>
        <v>NO</v>
      </c>
      <c r="D346" s="332" t="str">
        <f>'01-Mapa de riesgo-UO'!J347</f>
        <v>Información</v>
      </c>
      <c r="E346" s="332" t="str">
        <f>'01-Mapa de riesgo-UO'!K347</f>
        <v xml:space="preserve">Fuga del conocimiento clave adquirido durante la permanencia en la Institución del colaborador </v>
      </c>
      <c r="F346" s="332"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32"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431" t="str">
        <f>'01-Mapa de riesgo-UO'!AT347</f>
        <v>MODERADO</v>
      </c>
      <c r="J346" s="332" t="str">
        <f>'01-Mapa de riesgo-UO'!AU347</f>
        <v xml:space="preserve">Prueba piloto implementación fuga del conocimiento </v>
      </c>
      <c r="K346" s="404">
        <v>0.4</v>
      </c>
      <c r="L346" s="399" t="s">
        <v>2399</v>
      </c>
      <c r="M346" s="278" t="str">
        <f>IF('01-Mapa de riesgo-UO'!S347="No existen", "No existe control para el riesgo",'01-Mapa de riesgo-UO'!W347)</f>
        <v xml:space="preserve">Procedimientos documentados en el sistema de gestión de calidad </v>
      </c>
      <c r="N346" s="278">
        <f>'01-Mapa de riesgo-UO'!AB347</f>
        <v>0</v>
      </c>
      <c r="O346" s="278" t="str">
        <f>'01-Mapa de riesgo-UO'!AG347</f>
        <v xml:space="preserve">Profesionales DH </v>
      </c>
      <c r="P346" s="280" t="str">
        <f>'01-Mapa de riesgo-UO'!AL347</f>
        <v>No definida</v>
      </c>
      <c r="Q346" s="280" t="str">
        <f>'01-Mapa de riesgo-UO'!AP347</f>
        <v>Preventivo</v>
      </c>
      <c r="R346" s="431" t="str">
        <f>'01-Mapa de riesgo-UO'!AR347</f>
        <v>ACEPTABLE</v>
      </c>
      <c r="S346" s="441" t="s">
        <v>2403</v>
      </c>
      <c r="T346" s="442"/>
      <c r="U346" s="283" t="str">
        <f>'01-Mapa de riesgo-UO'!AW347</f>
        <v>REDUCIR</v>
      </c>
      <c r="V346" s="283" t="str">
        <f>'01-Mapa de riesgo-UO'!AX347</f>
        <v xml:space="preserve">Identificar la metodologia a aplicarse  durante prueba piloto </v>
      </c>
      <c r="W346" s="180">
        <f>IF(U346="COMPARTIR",'01-Mapa de riesgo-UO'!BA347, IF(U346=0, 0,$I$6))</f>
        <v>0</v>
      </c>
      <c r="X346" s="281" t="s">
        <v>271</v>
      </c>
      <c r="Y346" s="282" t="s">
        <v>2998</v>
      </c>
      <c r="Z346" s="281" t="s">
        <v>2845</v>
      </c>
      <c r="AA346" s="281"/>
      <c r="AB346" s="430" t="s">
        <v>2144</v>
      </c>
    </row>
    <row r="347" spans="1:28" ht="65.25" hidden="1" customHeight="1" x14ac:dyDescent="0.2">
      <c r="A347" s="324"/>
      <c r="B347" s="332"/>
      <c r="C347" s="402"/>
      <c r="D347" s="332"/>
      <c r="E347" s="332"/>
      <c r="F347" s="332"/>
      <c r="G347" s="52" t="str">
        <f>'01-Mapa de riesgo-UO'!I348</f>
        <v>*Falta de aplicación de mecanismos 
para transferir y capitalizar el
conocimiento.</v>
      </c>
      <c r="H347" s="332"/>
      <c r="I347" s="431"/>
      <c r="J347" s="332"/>
      <c r="K347" s="401"/>
      <c r="L347" s="399"/>
      <c r="M347" s="278">
        <f>IF('01-Mapa de riesgo-UO'!S348="No existen", "No existe control para el riesgo",'01-Mapa de riesgo-UO'!W348)</f>
        <v>0</v>
      </c>
      <c r="N347" s="278">
        <f>'01-Mapa de riesgo-UO'!AB348</f>
        <v>0</v>
      </c>
      <c r="O347" s="278">
        <f>'01-Mapa de riesgo-UO'!AG348</f>
        <v>0</v>
      </c>
      <c r="P347" s="280">
        <f>'01-Mapa de riesgo-UO'!AL348</f>
        <v>0</v>
      </c>
      <c r="Q347" s="280">
        <f>'01-Mapa de riesgo-UO'!AP348</f>
        <v>0</v>
      </c>
      <c r="R347" s="431"/>
      <c r="S347" s="441"/>
      <c r="T347" s="442"/>
      <c r="U347" s="283" t="str">
        <f>'01-Mapa de riesgo-UO'!AW348</f>
        <v>REDUCIR</v>
      </c>
      <c r="V347" s="283" t="str">
        <f>'01-Mapa de riesgo-UO'!AX348</f>
        <v xml:space="preserve">Identificar las personas que tienen conocimiento clave </v>
      </c>
      <c r="W347" s="180">
        <f>IF(U347="COMPARTIR",'01-Mapa de riesgo-UO'!BA348, IF(U347=0, 0,$I$6))</f>
        <v>0</v>
      </c>
      <c r="X347" s="281" t="s">
        <v>271</v>
      </c>
      <c r="Y347" s="282" t="s">
        <v>2999</v>
      </c>
      <c r="Z347" s="281" t="s">
        <v>2845</v>
      </c>
      <c r="AA347" s="281"/>
      <c r="AB347" s="430"/>
    </row>
    <row r="348" spans="1:28" ht="65.25" hidden="1" customHeight="1" x14ac:dyDescent="0.2">
      <c r="A348" s="324"/>
      <c r="B348" s="332"/>
      <c r="C348" s="402"/>
      <c r="D348" s="332"/>
      <c r="E348" s="332"/>
      <c r="F348" s="332"/>
      <c r="G348" s="52" t="str">
        <f>'01-Mapa de riesgo-UO'!I349</f>
        <v xml:space="preserve">* Retiro de personas con
conocimiento clave en
la Institución </v>
      </c>
      <c r="H348" s="332"/>
      <c r="I348" s="431"/>
      <c r="J348" s="332"/>
      <c r="K348" s="401"/>
      <c r="L348" s="399"/>
      <c r="M348" s="278">
        <f>IF('01-Mapa de riesgo-UO'!S349="No existen", "No existe control para el riesgo",'01-Mapa de riesgo-UO'!W349)</f>
        <v>0</v>
      </c>
      <c r="N348" s="278">
        <f>'01-Mapa de riesgo-UO'!AB349</f>
        <v>0</v>
      </c>
      <c r="O348" s="278">
        <f>'01-Mapa de riesgo-UO'!AG349</f>
        <v>0</v>
      </c>
      <c r="P348" s="280">
        <f>'01-Mapa de riesgo-UO'!AL349</f>
        <v>0</v>
      </c>
      <c r="Q348" s="280">
        <f>'01-Mapa de riesgo-UO'!AP349</f>
        <v>0</v>
      </c>
      <c r="R348" s="431"/>
      <c r="S348" s="441"/>
      <c r="T348" s="442"/>
      <c r="U348" s="283" t="str">
        <f>'01-Mapa de riesgo-UO'!AW349</f>
        <v>REDUCIR</v>
      </c>
      <c r="V348" s="283" t="str">
        <f>'01-Mapa de riesgo-UO'!AX349</f>
        <v>Implementar prueba piloto del plan de entrenamiento con enfoque de transferencia del conocimiento para contratación docente</v>
      </c>
      <c r="W348" s="180">
        <f>IF(U348="COMPARTIR",'01-Mapa de riesgo-UO'!BA349, IF(U348=0, 0,$I$6))</f>
        <v>0</v>
      </c>
      <c r="X348" s="281" t="s">
        <v>271</v>
      </c>
      <c r="Y348" s="282" t="s">
        <v>3000</v>
      </c>
      <c r="Z348" s="281" t="s">
        <v>2845</v>
      </c>
      <c r="AA348" s="281"/>
      <c r="AB348" s="430"/>
    </row>
    <row r="349" spans="1:28" ht="65.25" hidden="1" customHeight="1" x14ac:dyDescent="0.2">
      <c r="A349" s="324">
        <v>114</v>
      </c>
      <c r="B349" s="332" t="str">
        <f>'01-Mapa de riesgo-UO'!D350</f>
        <v>CONTROL_SEGUIMIENTO</v>
      </c>
      <c r="C349" s="402" t="str">
        <f>+'01-Mapa de riesgo-UO'!F350</f>
        <v>NO</v>
      </c>
      <c r="D349" s="332" t="str">
        <f>'01-Mapa de riesgo-UO'!J350</f>
        <v>Cumplimiento</v>
      </c>
      <c r="E349" s="332" t="str">
        <f>'01-Mapa de riesgo-UO'!K350</f>
        <v>Incumplimiento de la norma externa que rige la rendición de la cuenta e informes (RCA) a la Contraloría General de la República</v>
      </c>
      <c r="F349" s="332"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32" t="str">
        <f>'01-Mapa de riesgo-UO'!M350</f>
        <v>Sanciones  impuestas  a los funcionarios responsables de la  RCA</v>
      </c>
      <c r="I349" s="431" t="str">
        <f>'01-Mapa de riesgo-UO'!AT350</f>
        <v>LEVE</v>
      </c>
      <c r="J349" s="332"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4">
        <v>0</v>
      </c>
      <c r="L349" s="434" t="s">
        <v>2847</v>
      </c>
      <c r="M349" s="278" t="str">
        <f>IF('01-Mapa de riesgo-UO'!S350="No existen", "No existe control para el riesgo",'01-Mapa de riesgo-UO'!W350)</f>
        <v>Seguimiento al cumplimiento de la entrega de la información por parte de las dependencias que reportan</v>
      </c>
      <c r="N349" s="278">
        <f>'01-Mapa de riesgo-UO'!AB350</f>
        <v>0</v>
      </c>
      <c r="O349" s="278" t="str">
        <f>'01-Mapa de riesgo-UO'!AG350</f>
        <v>Jefe de Control Interno
Profesional Especializado Profesional I
Asistencial V</v>
      </c>
      <c r="P349" s="280" t="str">
        <f>'01-Mapa de riesgo-UO'!AL350</f>
        <v>Mensual</v>
      </c>
      <c r="Q349" s="280" t="str">
        <f>'01-Mapa de riesgo-UO'!AP350</f>
        <v>Preventivo</v>
      </c>
      <c r="R349" s="431" t="str">
        <f>'01-Mapa de riesgo-UO'!AR350</f>
        <v>ACEPTABLE</v>
      </c>
      <c r="S349" s="399" t="s">
        <v>2437</v>
      </c>
      <c r="T349" s="399"/>
      <c r="U349" s="283" t="str">
        <f>'01-Mapa de riesgo-UO'!AW350</f>
        <v>ASUMIR</v>
      </c>
      <c r="V349" s="283">
        <f>'01-Mapa de riesgo-UO'!AX350</f>
        <v>0</v>
      </c>
      <c r="W349" s="180">
        <f>IF(U349="COMPARTIR",'01-Mapa de riesgo-UO'!BA350, IF(U349=0, 0,$I$6))</f>
        <v>0</v>
      </c>
      <c r="X349" s="281"/>
      <c r="Y349" s="282"/>
      <c r="Z349" s="281"/>
      <c r="AA349" s="281"/>
      <c r="AB349" s="430" t="s">
        <v>2144</v>
      </c>
    </row>
    <row r="350" spans="1:28" ht="65.25" hidden="1" customHeight="1" x14ac:dyDescent="0.2">
      <c r="A350" s="324"/>
      <c r="B350" s="332"/>
      <c r="C350" s="402"/>
      <c r="D350" s="332"/>
      <c r="E350" s="332"/>
      <c r="F350" s="332"/>
      <c r="G350" s="52" t="str">
        <f>'01-Mapa de riesgo-UO'!I351</f>
        <v>La información  requerida  en la RCA no se encuentra sistematizada y su  consulta, elaboración y verificación es  manual.</v>
      </c>
      <c r="H350" s="332"/>
      <c r="I350" s="431"/>
      <c r="J350" s="332"/>
      <c r="K350" s="401"/>
      <c r="L350" s="399"/>
      <c r="M350" s="278" t="str">
        <f>IF('01-Mapa de riesgo-UO'!S351="No existen", "No existe control para el riesgo",'01-Mapa de riesgo-UO'!W351)</f>
        <v>Verificacion aleatoria de la informacion contenida en los informes a presentar</v>
      </c>
      <c r="N350" s="278">
        <f>'01-Mapa de riesgo-UO'!AB351</f>
        <v>0</v>
      </c>
      <c r="O350" s="278" t="str">
        <f>'01-Mapa de riesgo-UO'!AG351</f>
        <v>Jefe de Control Interno
Profesional Especializado Profesional I
Asistencial V</v>
      </c>
      <c r="P350" s="280" t="str">
        <f>'01-Mapa de riesgo-UO'!AL351</f>
        <v>Mensual</v>
      </c>
      <c r="Q350" s="280" t="str">
        <f>'01-Mapa de riesgo-UO'!AP351</f>
        <v>Detectivo</v>
      </c>
      <c r="R350" s="431"/>
      <c r="S350" s="399" t="s">
        <v>2438</v>
      </c>
      <c r="T350" s="399"/>
      <c r="U350" s="283" t="str">
        <f>'01-Mapa de riesgo-UO'!AW351</f>
        <v>ASUMIR</v>
      </c>
      <c r="V350" s="283">
        <f>'01-Mapa de riesgo-UO'!AX351</f>
        <v>0</v>
      </c>
      <c r="W350" s="180">
        <f>IF(U350="COMPARTIR",'01-Mapa de riesgo-UO'!BA351, IF(U350=0, 0,$I$6))</f>
        <v>0</v>
      </c>
      <c r="X350" s="281"/>
      <c r="Y350" s="281"/>
      <c r="Z350" s="281"/>
      <c r="AA350" s="281"/>
      <c r="AB350" s="430"/>
    </row>
    <row r="351" spans="1:28" ht="65.25" hidden="1" customHeight="1" x14ac:dyDescent="0.2">
      <c r="A351" s="324"/>
      <c r="B351" s="332"/>
      <c r="C351" s="402"/>
      <c r="D351" s="332"/>
      <c r="E351" s="332"/>
      <c r="F351" s="332"/>
      <c r="G351" s="52">
        <f>'01-Mapa de riesgo-UO'!I352</f>
        <v>0</v>
      </c>
      <c r="H351" s="332"/>
      <c r="I351" s="431"/>
      <c r="J351" s="332"/>
      <c r="K351" s="401"/>
      <c r="L351" s="399"/>
      <c r="M351" s="278" t="str">
        <f>IF('01-Mapa de riesgo-UO'!S352="No existen", "No existe control para el riesgo",'01-Mapa de riesgo-UO'!W352)</f>
        <v>Validacion del informe SIRECI a presentar</v>
      </c>
      <c r="N351" s="278" t="str">
        <f>'01-Mapa de riesgo-UO'!AB352</f>
        <v>Aplicativo STORM de la CGR</v>
      </c>
      <c r="O351" s="278" t="str">
        <f>'01-Mapa de riesgo-UO'!AG352</f>
        <v>Asistencial V</v>
      </c>
      <c r="P351" s="280" t="str">
        <f>'01-Mapa de riesgo-UO'!AL352</f>
        <v>Mensual</v>
      </c>
      <c r="Q351" s="280" t="str">
        <f>'01-Mapa de riesgo-UO'!AP352</f>
        <v>Detectivo</v>
      </c>
      <c r="R351" s="431"/>
      <c r="S351" s="399" t="s">
        <v>2439</v>
      </c>
      <c r="T351" s="399"/>
      <c r="U351" s="283" t="str">
        <f>'01-Mapa de riesgo-UO'!AW352</f>
        <v>ASUMIR</v>
      </c>
      <c r="V351" s="283">
        <f>'01-Mapa de riesgo-UO'!AX352</f>
        <v>0</v>
      </c>
      <c r="W351" s="180">
        <f>IF(U351="COMPARTIR",'01-Mapa de riesgo-UO'!BA352, IF(U351=0, 0,$I$6))</f>
        <v>0</v>
      </c>
      <c r="X351" s="281"/>
      <c r="Y351" s="281"/>
      <c r="Z351" s="281"/>
      <c r="AA351" s="281"/>
      <c r="AB351" s="430"/>
    </row>
    <row r="352" spans="1:28" ht="65.25" hidden="1" customHeight="1" x14ac:dyDescent="0.2">
      <c r="A352" s="324">
        <v>115</v>
      </c>
      <c r="B352" s="332" t="str">
        <f>'01-Mapa de riesgo-UO'!D353</f>
        <v>CONTROL_SEGUIMIENTO</v>
      </c>
      <c r="C352" s="402" t="str">
        <f>+'01-Mapa de riesgo-UO'!F353</f>
        <v>NO</v>
      </c>
      <c r="D352" s="332" t="str">
        <f>'01-Mapa de riesgo-UO'!J353</f>
        <v>Operacional</v>
      </c>
      <c r="E352" s="332" t="str">
        <f>'01-Mapa de riesgo-UO'!K353</f>
        <v>Baja cobertura del programa anual de auditorías de Control Interno</v>
      </c>
      <c r="F352" s="332"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32" t="str">
        <f>'01-Mapa de riesgo-UO'!M353</f>
        <v>Información insuficiente para la alta dirección que permita tomar decisiones para la mejora
Hallazgos de auditoria de CGR</v>
      </c>
      <c r="I352" s="431" t="str">
        <f>'01-Mapa de riesgo-UO'!AT353</f>
        <v>LEVE</v>
      </c>
      <c r="J352" s="332"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4">
        <f>7/10</f>
        <v>0.7</v>
      </c>
      <c r="L352" s="399" t="s">
        <v>2848</v>
      </c>
      <c r="M352" s="278" t="str">
        <f>IF('01-Mapa de riesgo-UO'!S353="No existen", "No existe control para el riesgo",'01-Mapa de riesgo-UO'!W353)</f>
        <v>Revision del Mapa de  aseguramiento y Análisis de riesgos de procesos</v>
      </c>
      <c r="N352" s="278">
        <f>'01-Mapa de riesgo-UO'!AB353</f>
        <v>0</v>
      </c>
      <c r="O352" s="278" t="str">
        <f>'01-Mapa de riesgo-UO'!AG353</f>
        <v>Jefe de Control Interno</v>
      </c>
      <c r="P352" s="280" t="str">
        <f>'01-Mapa de riesgo-UO'!AL353</f>
        <v>Anual</v>
      </c>
      <c r="Q352" s="280" t="str">
        <f>'01-Mapa de riesgo-UO'!AP353</f>
        <v>Preventivo</v>
      </c>
      <c r="R352" s="431" t="str">
        <f>'01-Mapa de riesgo-UO'!AR353</f>
        <v>FUERTE</v>
      </c>
      <c r="S352" s="399" t="s">
        <v>2440</v>
      </c>
      <c r="T352" s="399"/>
      <c r="U352" s="283" t="str">
        <f>'01-Mapa de riesgo-UO'!AW353</f>
        <v>ASUMIR</v>
      </c>
      <c r="V352" s="283">
        <f>'01-Mapa de riesgo-UO'!AX353</f>
        <v>0</v>
      </c>
      <c r="W352" s="180">
        <f>IF(U352="COMPARTIR",'01-Mapa de riesgo-UO'!BA353, IF(U352=0, 0,$I$6))</f>
        <v>0</v>
      </c>
      <c r="X352" s="281"/>
      <c r="Y352" s="281"/>
      <c r="Z352" s="281"/>
      <c r="AA352" s="281"/>
      <c r="AB352" s="430" t="s">
        <v>2144</v>
      </c>
    </row>
    <row r="353" spans="1:28" ht="65.25" hidden="1" customHeight="1" x14ac:dyDescent="0.2">
      <c r="A353" s="324"/>
      <c r="B353" s="332"/>
      <c r="C353" s="402"/>
      <c r="D353" s="332"/>
      <c r="E353" s="332"/>
      <c r="F353" s="332"/>
      <c r="G353" s="52" t="str">
        <f>'01-Mapa de riesgo-UO'!I354</f>
        <v>Solicitudes adicionales de auditorias  por  parte del CICI o de otras dependencias que no están priorizadas en el programa de auditoria</v>
      </c>
      <c r="H353" s="332"/>
      <c r="I353" s="431"/>
      <c r="J353" s="332"/>
      <c r="K353" s="401"/>
      <c r="L353" s="399"/>
      <c r="M353" s="278" t="str">
        <f>IF('01-Mapa de riesgo-UO'!S354="No existen", "No existe control para el riesgo",'01-Mapa de riesgo-UO'!W354)</f>
        <v>Aprobación del Programa de Auditoria por parte del Comité Institucional de Control Interno (CICI)</v>
      </c>
      <c r="N353" s="278">
        <f>'01-Mapa de riesgo-UO'!AB354</f>
        <v>0</v>
      </c>
      <c r="O353" s="278" t="str">
        <f>'01-Mapa de riesgo-UO'!AG354</f>
        <v>Jefe de Control Interno</v>
      </c>
      <c r="P353" s="280" t="str">
        <f>'01-Mapa de riesgo-UO'!AL354</f>
        <v>Anual</v>
      </c>
      <c r="Q353" s="280" t="str">
        <f>'01-Mapa de riesgo-UO'!AP354</f>
        <v>Preventivo</v>
      </c>
      <c r="R353" s="431"/>
      <c r="S353" s="399" t="s">
        <v>2441</v>
      </c>
      <c r="T353" s="399"/>
      <c r="U353" s="283" t="str">
        <f>'01-Mapa de riesgo-UO'!AW354</f>
        <v>ASUMIR</v>
      </c>
      <c r="V353" s="283">
        <f>'01-Mapa de riesgo-UO'!AX354</f>
        <v>0</v>
      </c>
      <c r="W353" s="180">
        <f>IF(U353="COMPARTIR",'01-Mapa de riesgo-UO'!BA354, IF(U353=0, 0,$I$6))</f>
        <v>0</v>
      </c>
      <c r="X353" s="281"/>
      <c r="Y353" s="281"/>
      <c r="Z353" s="281"/>
      <c r="AA353" s="281"/>
      <c r="AB353" s="430"/>
    </row>
    <row r="354" spans="1:28" ht="65.25" hidden="1" customHeight="1" x14ac:dyDescent="0.2">
      <c r="A354" s="324"/>
      <c r="B354" s="332"/>
      <c r="C354" s="402"/>
      <c r="D354" s="332"/>
      <c r="E354" s="332"/>
      <c r="F354" s="332"/>
      <c r="G354" s="52" t="str">
        <f>'01-Mapa de riesgo-UO'!I355</f>
        <v>Personal insuficiente para la ejecución de auditorias que involucren todos los procesos institucionales</v>
      </c>
      <c r="H354" s="332"/>
      <c r="I354" s="431"/>
      <c r="J354" s="332"/>
      <c r="K354" s="401"/>
      <c r="L354" s="399"/>
      <c r="M354" s="278" t="str">
        <f>IF('01-Mapa de riesgo-UO'!S355="No existen", "No existe control para el riesgo",'01-Mapa de riesgo-UO'!W355)</f>
        <v>Ejecución del programa anual de auditorias basado en riesgos y mapa de aseguramiento</v>
      </c>
      <c r="N354" s="278">
        <f>'01-Mapa de riesgo-UO'!AB355</f>
        <v>0</v>
      </c>
      <c r="O354" s="278" t="str">
        <f>'01-Mapa de riesgo-UO'!AG355</f>
        <v>Jefe de Control Interno
Profesional Especializado Profesional I
Asistencial V</v>
      </c>
      <c r="P354" s="280" t="str">
        <f>'01-Mapa de riesgo-UO'!AL355</f>
        <v>No definida</v>
      </c>
      <c r="Q354" s="280" t="str">
        <f>'01-Mapa de riesgo-UO'!AP355</f>
        <v>Preventivo</v>
      </c>
      <c r="R354" s="431"/>
      <c r="S354" s="399" t="s">
        <v>2442</v>
      </c>
      <c r="T354" s="399"/>
      <c r="U354" s="283" t="str">
        <f>'01-Mapa de riesgo-UO'!AW355</f>
        <v>ASUMIR</v>
      </c>
      <c r="V354" s="283">
        <f>'01-Mapa de riesgo-UO'!AX355</f>
        <v>0</v>
      </c>
      <c r="W354" s="180">
        <f>IF(U354="COMPARTIR",'01-Mapa de riesgo-UO'!BA355, IF(U354=0, 0,$I$6))</f>
        <v>0</v>
      </c>
      <c r="X354" s="281"/>
      <c r="Y354" s="281"/>
      <c r="Z354" s="281"/>
      <c r="AA354" s="281"/>
      <c r="AB354" s="430"/>
    </row>
    <row r="355" spans="1:28" ht="65.25" hidden="1" customHeight="1" x14ac:dyDescent="0.2">
      <c r="A355" s="324">
        <v>116</v>
      </c>
      <c r="B355" s="332" t="str">
        <f>'01-Mapa de riesgo-UO'!D356</f>
        <v>CONTROL_SEGUIMIENTO</v>
      </c>
      <c r="C355" s="402" t="str">
        <f>+'01-Mapa de riesgo-UO'!F356</f>
        <v>NO</v>
      </c>
      <c r="D355" s="332" t="str">
        <f>'01-Mapa de riesgo-UO'!J356</f>
        <v>Operacional</v>
      </c>
      <c r="E355" s="332" t="str">
        <f>'01-Mapa de riesgo-UO'!K356</f>
        <v>Incumplimiento del programa anual de auditoria de la Oficina de Control Interno</v>
      </c>
      <c r="F355" s="332" t="str">
        <f>'01-Mapa de riesgo-UO'!L356</f>
        <v>Baja ejecucion del programa anual  de auditoria de la Oficina de Control Interno</v>
      </c>
      <c r="G355" s="52" t="str">
        <f>'01-Mapa de riesgo-UO'!I356</f>
        <v>Incumplimiento de los planes de auditoria establecidos</v>
      </c>
      <c r="H355" s="332" t="str">
        <f>'01-Mapa de riesgo-UO'!M356</f>
        <v>Información inoportuna para la alta dirección que permita tomar decisiones para la mejora
No generación de planes de mejoramiento
Pérdida de credibilidad de la Oficina de Control Interno</v>
      </c>
      <c r="I355" s="431" t="str">
        <f>'01-Mapa de riesgo-UO'!AT356</f>
        <v>LEVE</v>
      </c>
      <c r="J355" s="332" t="str">
        <f>'01-Mapa de riesgo-UO'!AU356</f>
        <v>No.de auditorías realizadas / Total de auditorías programadas</v>
      </c>
      <c r="K355" s="404">
        <v>0.90300000000000002</v>
      </c>
      <c r="L355" s="399" t="s">
        <v>2849</v>
      </c>
      <c r="M355" s="278" t="str">
        <f>IF('01-Mapa de riesgo-UO'!S356="No existen", "No existe control para el riesgo",'01-Mapa de riesgo-UO'!W356)</f>
        <v>Revision del Mapa de  aseguramiento y Análisis de riesgos de procesos</v>
      </c>
      <c r="N355" s="278">
        <f>'01-Mapa de riesgo-UO'!AB356</f>
        <v>0</v>
      </c>
      <c r="O355" s="278" t="str">
        <f>'01-Mapa de riesgo-UO'!AG356</f>
        <v>Jefe de Control Interno</v>
      </c>
      <c r="P355" s="280" t="str">
        <f>'01-Mapa de riesgo-UO'!AL356</f>
        <v>Anual</v>
      </c>
      <c r="Q355" s="280" t="str">
        <f>'01-Mapa de riesgo-UO'!AP356</f>
        <v>Preventivo</v>
      </c>
      <c r="R355" s="431" t="str">
        <f>'01-Mapa de riesgo-UO'!AR356</f>
        <v>ACEPTABLE</v>
      </c>
      <c r="S355" s="399" t="s">
        <v>2440</v>
      </c>
      <c r="T355" s="399"/>
      <c r="U355" s="283" t="str">
        <f>'01-Mapa de riesgo-UO'!AW356</f>
        <v>ASUMIR</v>
      </c>
      <c r="V355" s="283">
        <f>'01-Mapa de riesgo-UO'!AX356</f>
        <v>0</v>
      </c>
      <c r="W355" s="180">
        <f>IF(U355="COMPARTIR",'01-Mapa de riesgo-UO'!BA356, IF(U355=0, 0,$I$6))</f>
        <v>0</v>
      </c>
      <c r="X355" s="281"/>
      <c r="Y355" s="281"/>
      <c r="Z355" s="281"/>
      <c r="AA355" s="281"/>
      <c r="AB355" s="430" t="s">
        <v>2144</v>
      </c>
    </row>
    <row r="356" spans="1:28" ht="65.25" hidden="1" customHeight="1" x14ac:dyDescent="0.2">
      <c r="A356" s="324"/>
      <c r="B356" s="332"/>
      <c r="C356" s="402"/>
      <c r="D356" s="332"/>
      <c r="E356" s="332"/>
      <c r="F356" s="332"/>
      <c r="G356" s="52" t="str">
        <f>'01-Mapa de riesgo-UO'!I357</f>
        <v>El Programa de auditoria tiene un alcance mayor a la capacidad operativa de Control Interno</v>
      </c>
      <c r="H356" s="332"/>
      <c r="I356" s="431"/>
      <c r="J356" s="332"/>
      <c r="K356" s="401"/>
      <c r="L356" s="399"/>
      <c r="M356" s="278" t="str">
        <f>IF('01-Mapa de riesgo-UO'!S357="No existen", "No existe control para el riesgo",'01-Mapa de riesgo-UO'!W357)</f>
        <v>Aprobación del Programa de Auditoria y sus modificaciones por parte del Comité Institucional de Control Interno (CICI)</v>
      </c>
      <c r="N356" s="278">
        <f>'01-Mapa de riesgo-UO'!AB357</f>
        <v>0</v>
      </c>
      <c r="O356" s="278" t="str">
        <f>'01-Mapa de riesgo-UO'!AG357</f>
        <v>Jefe de Control Interno</v>
      </c>
      <c r="P356" s="280" t="str">
        <f>'01-Mapa de riesgo-UO'!AL357</f>
        <v>Anual</v>
      </c>
      <c r="Q356" s="280" t="str">
        <f>'01-Mapa de riesgo-UO'!AP357</f>
        <v>Preventivo</v>
      </c>
      <c r="R356" s="431"/>
      <c r="S356" s="399" t="s">
        <v>2850</v>
      </c>
      <c r="T356" s="399"/>
      <c r="U356" s="283" t="str">
        <f>'01-Mapa de riesgo-UO'!AW357</f>
        <v>ASUMIR</v>
      </c>
      <c r="V356" s="283">
        <f>'01-Mapa de riesgo-UO'!AX357</f>
        <v>0</v>
      </c>
      <c r="W356" s="180">
        <f>IF(U356="COMPARTIR",'01-Mapa de riesgo-UO'!BA357, IF(U356=0, 0,$I$6))</f>
        <v>0</v>
      </c>
      <c r="X356" s="281"/>
      <c r="Y356" s="281"/>
      <c r="Z356" s="281"/>
      <c r="AA356" s="281"/>
      <c r="AB356" s="430"/>
    </row>
    <row r="357" spans="1:28" ht="65.25" hidden="1" customHeight="1" x14ac:dyDescent="0.2">
      <c r="A357" s="324"/>
      <c r="B357" s="332"/>
      <c r="C357" s="402"/>
      <c r="D357" s="332"/>
      <c r="E357" s="332"/>
      <c r="F357" s="332"/>
      <c r="G357" s="52" t="str">
        <f>'01-Mapa de riesgo-UO'!I358</f>
        <v>Atencion de nuevos requerimientos legales y de entes de control que no habian sido contemplados en el programa anual de auditoria</v>
      </c>
      <c r="H357" s="332"/>
      <c r="I357" s="431"/>
      <c r="J357" s="332"/>
      <c r="K357" s="401"/>
      <c r="L357" s="399"/>
      <c r="M357" s="278" t="str">
        <f>IF('01-Mapa de riesgo-UO'!S358="No existen", "No existe control para el riesgo",'01-Mapa de riesgo-UO'!W358)</f>
        <v>Seguimiento a la ejecucion del Programa de auditoría de Control Interno</v>
      </c>
      <c r="N357" s="278">
        <f>'01-Mapa de riesgo-UO'!AB358</f>
        <v>0</v>
      </c>
      <c r="O357" s="278" t="str">
        <f>'01-Mapa de riesgo-UO'!AG358</f>
        <v>Jefe de Control Interno</v>
      </c>
      <c r="P357" s="280" t="str">
        <f>'01-Mapa de riesgo-UO'!AL358</f>
        <v>Mensual</v>
      </c>
      <c r="Q357" s="280" t="str">
        <f>'01-Mapa de riesgo-UO'!AP358</f>
        <v>Detectivo</v>
      </c>
      <c r="R357" s="431"/>
      <c r="S357" s="399" t="s">
        <v>2441</v>
      </c>
      <c r="T357" s="399"/>
      <c r="U357" s="283" t="str">
        <f>'01-Mapa de riesgo-UO'!AW358</f>
        <v>ASUMIR</v>
      </c>
      <c r="V357" s="283">
        <f>'01-Mapa de riesgo-UO'!AX358</f>
        <v>0</v>
      </c>
      <c r="W357" s="180">
        <f>IF(U357="COMPARTIR",'01-Mapa de riesgo-UO'!BA358, IF(U357=0, 0,$I$6))</f>
        <v>0</v>
      </c>
      <c r="X357" s="281"/>
      <c r="Y357" s="281"/>
      <c r="Z357" s="281"/>
      <c r="AA357" s="281"/>
      <c r="AB357" s="430"/>
    </row>
    <row r="358" spans="1:28" ht="65.25" hidden="1" customHeight="1" x14ac:dyDescent="0.2">
      <c r="A358" s="324">
        <v>117</v>
      </c>
      <c r="B358" s="332" t="str">
        <f>'01-Mapa de riesgo-UO'!D359</f>
        <v>CONTROL_SEGUIMIENTO</v>
      </c>
      <c r="C358" s="402" t="str">
        <f>+'01-Mapa de riesgo-UO'!F359</f>
        <v>NO</v>
      </c>
      <c r="D358" s="332" t="str">
        <f>'01-Mapa de riesgo-UO'!J359</f>
        <v>Corrupción</v>
      </c>
      <c r="E358" s="332" t="str">
        <f>'01-Mapa de riesgo-UO'!K359</f>
        <v>Favorecimiento en informes de auditoria o evaluación por intereses personales</v>
      </c>
      <c r="F358" s="332"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32" t="str">
        <f>'01-Mapa de riesgo-UO'!M359</f>
        <v>Afectación del buen nombre y reconocimiento de la Universidad
Faltas disciplinarias para el personal de la Oficina de Control Interno
Pérdida de credibilidad de la Oficina de Control Interno</v>
      </c>
      <c r="I358" s="431" t="str">
        <f>'01-Mapa de riesgo-UO'!AT359</f>
        <v>LEVE</v>
      </c>
      <c r="J358" s="332" t="str">
        <f>'01-Mapa de riesgo-UO'!AU359</f>
        <v>No. De  investigaciones al personal de control interno derivadas de hechos de corrupción</v>
      </c>
      <c r="K358" s="401">
        <v>0</v>
      </c>
      <c r="L358" s="399" t="s">
        <v>2436</v>
      </c>
      <c r="M358" s="278" t="str">
        <f>IF('01-Mapa de riesgo-UO'!S359="No existen", "No existe control para el riesgo",'01-Mapa de riesgo-UO'!W359)</f>
        <v>Verificacion de la aplicación del Manual de auditoria que incluye el marco ético para la auditoria interna en la Universidad</v>
      </c>
      <c r="N358" s="278">
        <f>'01-Mapa de riesgo-UO'!AB359</f>
        <v>0</v>
      </c>
      <c r="O358" s="278" t="str">
        <f>'01-Mapa de riesgo-UO'!AG359</f>
        <v>Jefe de Control Interno</v>
      </c>
      <c r="P358" s="280" t="str">
        <f>'01-Mapa de riesgo-UO'!AL359</f>
        <v>Mensual</v>
      </c>
      <c r="Q358" s="280" t="str">
        <f>'01-Mapa de riesgo-UO'!AP359</f>
        <v>Preventivo</v>
      </c>
      <c r="R358" s="431" t="str">
        <f>'01-Mapa de riesgo-UO'!AR359</f>
        <v>ACEPTABLE</v>
      </c>
      <c r="S358" s="399" t="s">
        <v>2443</v>
      </c>
      <c r="T358" s="399"/>
      <c r="U358" s="283" t="str">
        <f>'01-Mapa de riesgo-UO'!AW359</f>
        <v>ASUMIR</v>
      </c>
      <c r="V358" s="283">
        <f>'01-Mapa de riesgo-UO'!AX359</f>
        <v>0</v>
      </c>
      <c r="W358" s="180">
        <f>IF(U358="COMPARTIR",'01-Mapa de riesgo-UO'!BA359, IF(U358=0, 0,$I$6))</f>
        <v>0</v>
      </c>
      <c r="X358" s="281"/>
      <c r="Y358" s="281"/>
      <c r="Z358" s="281"/>
      <c r="AA358" s="281"/>
      <c r="AB358" s="430" t="s">
        <v>2144</v>
      </c>
    </row>
    <row r="359" spans="1:28" ht="65.25" hidden="1" customHeight="1" x14ac:dyDescent="0.2">
      <c r="A359" s="324"/>
      <c r="B359" s="332"/>
      <c r="C359" s="402"/>
      <c r="D359" s="332"/>
      <c r="E359" s="332"/>
      <c r="F359" s="332"/>
      <c r="G359" s="52" t="str">
        <f>'01-Mapa de riesgo-UO'!I360</f>
        <v>Presión externa  al personal de control interno para favorecer a terceros</v>
      </c>
      <c r="H359" s="332"/>
      <c r="I359" s="431"/>
      <c r="J359" s="332"/>
      <c r="K359" s="401"/>
      <c r="L359" s="399"/>
      <c r="M359" s="278" t="str">
        <f>IF('01-Mapa de riesgo-UO'!S360="No existen", "No existe control para el riesgo",'01-Mapa de riesgo-UO'!W360)</f>
        <v>Aplicación de las normas internas relacionadas con la declatación de conflictos  de interes</v>
      </c>
      <c r="N359" s="278">
        <f>'01-Mapa de riesgo-UO'!AB360</f>
        <v>0</v>
      </c>
      <c r="O359" s="278" t="str">
        <f>'01-Mapa de riesgo-UO'!AG360</f>
        <v>Jefe de Control Interno
Profesional Especializado Profesional I
Asistencial V</v>
      </c>
      <c r="P359" s="280" t="str">
        <f>'01-Mapa de riesgo-UO'!AL360</f>
        <v>Mensual</v>
      </c>
      <c r="Q359" s="280" t="str">
        <f>'01-Mapa de riesgo-UO'!AP360</f>
        <v>Preventivo</v>
      </c>
      <c r="R359" s="431"/>
      <c r="S359" s="399" t="s">
        <v>2444</v>
      </c>
      <c r="T359" s="399"/>
      <c r="U359" s="283" t="str">
        <f>'01-Mapa de riesgo-UO'!AW360</f>
        <v>ASUMIR</v>
      </c>
      <c r="V359" s="283">
        <f>'01-Mapa de riesgo-UO'!AX360</f>
        <v>0</v>
      </c>
      <c r="W359" s="180">
        <f>IF(U359="COMPARTIR",'01-Mapa de riesgo-UO'!BA360, IF(U359=0, 0,$I$6))</f>
        <v>0</v>
      </c>
      <c r="X359" s="281"/>
      <c r="Y359" s="281"/>
      <c r="Z359" s="281"/>
      <c r="AA359" s="281"/>
      <c r="AB359" s="430"/>
    </row>
    <row r="360" spans="1:28" ht="65.25" hidden="1" customHeight="1" x14ac:dyDescent="0.2">
      <c r="A360" s="324"/>
      <c r="B360" s="332"/>
      <c r="C360" s="402"/>
      <c r="D360" s="332"/>
      <c r="E360" s="332"/>
      <c r="F360" s="332"/>
      <c r="G360" s="52" t="str">
        <f>'01-Mapa de riesgo-UO'!I361</f>
        <v>Personal no competente en el ejercicio de auditoria</v>
      </c>
      <c r="H360" s="332"/>
      <c r="I360" s="431"/>
      <c r="J360" s="332"/>
      <c r="K360" s="401"/>
      <c r="L360" s="399"/>
      <c r="M360" s="278">
        <f>IF('01-Mapa de riesgo-UO'!S361="No existen", "No existe control para el riesgo",'01-Mapa de riesgo-UO'!W361)</f>
        <v>0</v>
      </c>
      <c r="N360" s="278">
        <f>'01-Mapa de riesgo-UO'!AB361</f>
        <v>0</v>
      </c>
      <c r="O360" s="278">
        <f>'01-Mapa de riesgo-UO'!AG361</f>
        <v>0</v>
      </c>
      <c r="P360" s="280">
        <f>'01-Mapa de riesgo-UO'!AL361</f>
        <v>0</v>
      </c>
      <c r="Q360" s="280">
        <f>'01-Mapa de riesgo-UO'!AP361</f>
        <v>0</v>
      </c>
      <c r="R360" s="431"/>
      <c r="S360" s="399"/>
      <c r="T360" s="399"/>
      <c r="U360" s="283" t="str">
        <f>'01-Mapa de riesgo-UO'!AW361</f>
        <v>ASUMIR</v>
      </c>
      <c r="V360" s="283">
        <f>'01-Mapa de riesgo-UO'!AX361</f>
        <v>0</v>
      </c>
      <c r="W360" s="180">
        <f>IF(U360="COMPARTIR",'01-Mapa de riesgo-UO'!BA361, IF(U360=0, 0,$I$6))</f>
        <v>0</v>
      </c>
      <c r="X360" s="281"/>
      <c r="Y360" s="281"/>
      <c r="Z360" s="281"/>
      <c r="AA360" s="281"/>
      <c r="AB360" s="430"/>
    </row>
    <row r="361" spans="1:28" ht="65.25" hidden="1" customHeight="1" x14ac:dyDescent="0.2">
      <c r="A361" s="324">
        <v>118</v>
      </c>
      <c r="B361" s="332" t="str">
        <f>'01-Mapa de riesgo-UO'!D362</f>
        <v>DOCENCIA</v>
      </c>
      <c r="C361" s="402" t="str">
        <f>+'01-Mapa de riesgo-UO'!F362</f>
        <v>NO</v>
      </c>
      <c r="D361" s="332" t="str">
        <f>'01-Mapa de riesgo-UO'!J362</f>
        <v>Información</v>
      </c>
      <c r="E361" s="332" t="str">
        <f>'01-Mapa de riesgo-UO'!K362</f>
        <v>Historias Académicas físicas y digitalizadas perdidas o incompletas</v>
      </c>
      <c r="F361" s="332"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32" t="str">
        <f>'01-Mapa de riesgo-UO'!M362</f>
        <v>Insatisfacción del estudiante y padres de familia, reflejado en el aumento de PQRS
Pérdida de la memoria histórica de los estudiantes
Implicaciones de carácter legal</v>
      </c>
      <c r="I361" s="431" t="str">
        <f>'01-Mapa de riesgo-UO'!AT362</f>
        <v>LEVE</v>
      </c>
      <c r="J361" s="332" t="str">
        <f>'01-Mapa de riesgo-UO'!AU362</f>
        <v>No. De Historias académicas microfilmadas anualmente</v>
      </c>
      <c r="K361" s="450">
        <v>1</v>
      </c>
      <c r="L361" s="445" t="s">
        <v>2851</v>
      </c>
      <c r="M361" s="278" t="str">
        <f>IF('01-Mapa de riesgo-UO'!S362="No existen", "No existe control para el riesgo",'01-Mapa de riesgo-UO'!W362)</f>
        <v>Microfilmación de los documentos de los estudiantes graduados de la Universidad</v>
      </c>
      <c r="N361" s="278">
        <f>'01-Mapa de riesgo-UO'!AB362</f>
        <v>0</v>
      </c>
      <c r="O361" s="278" t="str">
        <f>'01-Mapa de riesgo-UO'!AG362</f>
        <v xml:space="preserve">
Director Administrativo grado 17                              Asistencial II</v>
      </c>
      <c r="P361" s="280" t="str">
        <f>'01-Mapa de riesgo-UO'!AL362</f>
        <v>Anual</v>
      </c>
      <c r="Q361" s="280" t="str">
        <f>'01-Mapa de riesgo-UO'!AP362</f>
        <v>Preventivo</v>
      </c>
      <c r="R361" s="431" t="str">
        <f>'01-Mapa de riesgo-UO'!AR362</f>
        <v>ACEPTABLE</v>
      </c>
      <c r="S361" s="443" t="s">
        <v>2853</v>
      </c>
      <c r="T361" s="444"/>
      <c r="U361" s="283" t="str">
        <f>'01-Mapa de riesgo-UO'!AW362</f>
        <v>ASUMIR</v>
      </c>
      <c r="V361" s="283">
        <f>'01-Mapa de riesgo-UO'!AX362</f>
        <v>0</v>
      </c>
      <c r="W361" s="180">
        <f>IF(U361="COMPARTIR",'01-Mapa de riesgo-UO'!BA362, IF(U361=0, 0,$I$6))</f>
        <v>0</v>
      </c>
      <c r="X361" s="281"/>
      <c r="Y361" s="281"/>
      <c r="Z361" s="281"/>
      <c r="AA361" s="281"/>
      <c r="AB361" s="430" t="s">
        <v>2144</v>
      </c>
    </row>
    <row r="362" spans="1:28" ht="65.25" hidden="1" customHeight="1" x14ac:dyDescent="0.2">
      <c r="A362" s="324"/>
      <c r="B362" s="332"/>
      <c r="C362" s="402"/>
      <c r="D362" s="332"/>
      <c r="E362" s="332"/>
      <c r="F362" s="332"/>
      <c r="G362" s="52" t="str">
        <f>'01-Mapa de riesgo-UO'!I363</f>
        <v>Falta de verificación de la información física y digitaliada</v>
      </c>
      <c r="H362" s="332"/>
      <c r="I362" s="431"/>
      <c r="J362" s="332"/>
      <c r="K362" s="446"/>
      <c r="L362" s="446"/>
      <c r="M362" s="278" t="str">
        <f>IF('01-Mapa de riesgo-UO'!S363="No existen", "No existe control para el riesgo",'01-Mapa de riesgo-UO'!W363)</f>
        <v>Revisión de los documentos de las historias academicas de los retirados y los graduados</v>
      </c>
      <c r="N362" s="278">
        <f>'01-Mapa de riesgo-UO'!AB363</f>
        <v>0</v>
      </c>
      <c r="O362" s="278" t="str">
        <f>'01-Mapa de riesgo-UO'!AG363</f>
        <v xml:space="preserve">Director Administrativo grado 17
Asistencial II </v>
      </c>
      <c r="P362" s="280" t="str">
        <f>'01-Mapa de riesgo-UO'!AL363</f>
        <v>Semestral</v>
      </c>
      <c r="Q362" s="280" t="str">
        <f>'01-Mapa de riesgo-UO'!AP363</f>
        <v>Preventivo</v>
      </c>
      <c r="R362" s="431"/>
      <c r="S362" s="443" t="s">
        <v>2854</v>
      </c>
      <c r="T362" s="444"/>
      <c r="U362" s="283" t="str">
        <f>'01-Mapa de riesgo-UO'!AW363</f>
        <v>ASUMIR</v>
      </c>
      <c r="V362" s="283">
        <f>'01-Mapa de riesgo-UO'!AX363</f>
        <v>0</v>
      </c>
      <c r="W362" s="180">
        <f>IF(U362="COMPARTIR",'01-Mapa de riesgo-UO'!BA363, IF(U362=0, 0,$I$6))</f>
        <v>0</v>
      </c>
      <c r="X362" s="281"/>
      <c r="Y362" s="281"/>
      <c r="Z362" s="281"/>
      <c r="AA362" s="281"/>
      <c r="AB362" s="430"/>
    </row>
    <row r="363" spans="1:28" ht="65.25" hidden="1" customHeight="1" x14ac:dyDescent="0.2">
      <c r="A363" s="324"/>
      <c r="B363" s="332"/>
      <c r="C363" s="402"/>
      <c r="D363" s="332"/>
      <c r="E363" s="332"/>
      <c r="F363" s="332"/>
      <c r="G363" s="52" t="str">
        <f>'01-Mapa de riesgo-UO'!I364</f>
        <v>Fallas en el sistema de informaciónn</v>
      </c>
      <c r="H363" s="332"/>
      <c r="I363" s="431"/>
      <c r="J363" s="332"/>
      <c r="K363" s="447"/>
      <c r="L363" s="447"/>
      <c r="M363" s="278" t="str">
        <f>IF('01-Mapa de riesgo-UO'!S364="No existen", "No existe control para el riesgo",'01-Mapa de riesgo-UO'!W364)</f>
        <v>Revisión de los documentos de los estudiantes de primer curso en el aplicativo inscripciones</v>
      </c>
      <c r="N363" s="278">
        <f>'01-Mapa de riesgo-UO'!AB364</f>
        <v>0</v>
      </c>
      <c r="O363" s="278" t="str">
        <f>'01-Mapa de riesgo-UO'!AG364</f>
        <v xml:space="preserve">Director Administrativo grado 17                                                                                                             Asistencial II 
</v>
      </c>
      <c r="P363" s="280" t="str">
        <f>'01-Mapa de riesgo-UO'!AL364</f>
        <v>Semestral</v>
      </c>
      <c r="Q363" s="280" t="str">
        <f>'01-Mapa de riesgo-UO'!AP364</f>
        <v>Preventivo</v>
      </c>
      <c r="R363" s="431"/>
      <c r="S363" s="443" t="s">
        <v>2855</v>
      </c>
      <c r="T363" s="444"/>
      <c r="U363" s="283" t="str">
        <f>'01-Mapa de riesgo-UO'!AW364</f>
        <v>ASUMIR</v>
      </c>
      <c r="V363" s="283">
        <f>'01-Mapa de riesgo-UO'!AX364</f>
        <v>0</v>
      </c>
      <c r="W363" s="180">
        <f>IF(U363="COMPARTIR",'01-Mapa de riesgo-UO'!BA364, IF(U363=0, 0,$I$6))</f>
        <v>0</v>
      </c>
      <c r="X363" s="281"/>
      <c r="Y363" s="281"/>
      <c r="Z363" s="281"/>
      <c r="AA363" s="281"/>
      <c r="AB363" s="430"/>
    </row>
    <row r="364" spans="1:28" ht="65.25" hidden="1" customHeight="1" x14ac:dyDescent="0.2">
      <c r="A364" s="324">
        <v>119</v>
      </c>
      <c r="B364" s="332" t="str">
        <f>'01-Mapa de riesgo-UO'!D365</f>
        <v>DOCENCIA</v>
      </c>
      <c r="C364" s="402" t="str">
        <f>+'01-Mapa de riesgo-UO'!F365</f>
        <v>NO</v>
      </c>
      <c r="D364" s="332" t="str">
        <f>'01-Mapa de riesgo-UO'!J365</f>
        <v>Cumplimiento</v>
      </c>
      <c r="E364" s="332" t="str">
        <f>'01-Mapa de riesgo-UO'!K365</f>
        <v>Alteración del Calendario Académico</v>
      </c>
      <c r="F364" s="332" t="str">
        <f>'01-Mapa de riesgo-UO'!L365</f>
        <v>Modificación de la programación de las actividades definidas en el calendario académico</v>
      </c>
      <c r="G364" s="52" t="str">
        <f>'01-Mapa de riesgo-UO'!I365</f>
        <v>Decisiones del Consejo Académico</v>
      </c>
      <c r="H364" s="332" t="str">
        <f>'01-Mapa de riesgo-UO'!M365</f>
        <v>Cruce de procedimientos académicos y administrativos
Extensión de contratos de trabajo
Insatisfacción de estudiantes y padres de familia, reflejado en el aumento de PQRS</v>
      </c>
      <c r="I364" s="431" t="str">
        <f>'01-Mapa de riesgo-UO'!AT365</f>
        <v>MODERADO</v>
      </c>
      <c r="J364" s="332" t="str">
        <f>'01-Mapa de riesgo-UO'!AU365</f>
        <v>No. De veces que se modifica la fecha de una actividad en el calendario académico en el semestre/Total actividades aprobadas en los calendarios académicos
(que las actividades aprobadas en el calendairo académico se cumplan en un 80%)</v>
      </c>
      <c r="K364" s="449">
        <v>0.99819999999999998</v>
      </c>
      <c r="L364" s="448" t="s">
        <v>2367</v>
      </c>
      <c r="M364" s="278" t="str">
        <f>IF('01-Mapa de riesgo-UO'!S365="No existen", "No existe control para el riesgo",'01-Mapa de riesgo-UO'!W365)</f>
        <v>Procedimiento Calendario Académico</v>
      </c>
      <c r="N364" s="278">
        <f>'01-Mapa de riesgo-UO'!AB365</f>
        <v>0</v>
      </c>
      <c r="O364" s="278" t="str">
        <f>'01-Mapa de riesgo-UO'!AG365</f>
        <v>Director Administrativo grado 17
Técnico 18</v>
      </c>
      <c r="P364" s="280" t="str">
        <f>'01-Mapa de riesgo-UO'!AL365</f>
        <v>Anual</v>
      </c>
      <c r="Q364" s="280" t="str">
        <f>'01-Mapa de riesgo-UO'!AP365</f>
        <v>Preventivo</v>
      </c>
      <c r="R364" s="431" t="str">
        <f>'01-Mapa de riesgo-UO'!AR365</f>
        <v>FUERTE</v>
      </c>
      <c r="S364" s="443" t="s">
        <v>2372</v>
      </c>
      <c r="T364" s="444"/>
      <c r="U364" s="283" t="str">
        <f>'01-Mapa de riesgo-UO'!AW365</f>
        <v>COMPARTIR</v>
      </c>
      <c r="V364" s="283">
        <f>'01-Mapa de riesgo-UO'!AX365</f>
        <v>0</v>
      </c>
      <c r="W364" s="180">
        <f>IF(U364="COMPARTIR",'01-Mapa de riesgo-UO'!BA365, IF(U364=0, 0,$I$6))</f>
        <v>0</v>
      </c>
      <c r="X364" s="281" t="s">
        <v>271</v>
      </c>
      <c r="Y364" s="291" t="s">
        <v>2858</v>
      </c>
      <c r="Z364" s="292" t="s">
        <v>559</v>
      </c>
      <c r="AA364" s="281"/>
      <c r="AB364" s="430" t="s">
        <v>2144</v>
      </c>
    </row>
    <row r="365" spans="1:28" ht="65.25" hidden="1" customHeight="1" x14ac:dyDescent="0.2">
      <c r="A365" s="324"/>
      <c r="B365" s="332"/>
      <c r="C365" s="402"/>
      <c r="D365" s="332"/>
      <c r="E365" s="332"/>
      <c r="F365" s="332"/>
      <c r="G365" s="52" t="str">
        <f>'01-Mapa de riesgo-UO'!I366</f>
        <v>Solicitudes de entidades gubernamentales</v>
      </c>
      <c r="H365" s="332"/>
      <c r="I365" s="431"/>
      <c r="J365" s="332"/>
      <c r="K365" s="446"/>
      <c r="L365" s="446"/>
      <c r="M365" s="278" t="str">
        <f>IF('01-Mapa de riesgo-UO'!S366="No existen", "No existe control para el riesgo",'01-Mapa de riesgo-UO'!W366)</f>
        <v>Coordinación de la comisión de matricula del  consejo academico (conformada por delegados del academico) y otras dependencias</v>
      </c>
      <c r="N365" s="278">
        <f>'01-Mapa de riesgo-UO'!AB366</f>
        <v>0</v>
      </c>
      <c r="O365" s="278" t="str">
        <f>'01-Mapa de riesgo-UO'!AG366</f>
        <v>Director Administrativo grado 17
Técnico 18, Comision de decanos del consejo academico , sistemas y vicerrectoria administrativa</v>
      </c>
      <c r="P365" s="280" t="str">
        <f>'01-Mapa de riesgo-UO'!AL366</f>
        <v>Semestral</v>
      </c>
      <c r="Q365" s="280" t="str">
        <f>'01-Mapa de riesgo-UO'!AP366</f>
        <v>Preventivo</v>
      </c>
      <c r="R365" s="431"/>
      <c r="S365" s="443" t="s">
        <v>2373</v>
      </c>
      <c r="T365" s="444"/>
      <c r="U365" s="283" t="str">
        <f>'01-Mapa de riesgo-UO'!AW366</f>
        <v>COMPARTIR</v>
      </c>
      <c r="V365" s="283">
        <f>'01-Mapa de riesgo-UO'!AX366</f>
        <v>0</v>
      </c>
      <c r="W365" s="180">
        <f>IF(U365="COMPARTIR",'01-Mapa de riesgo-UO'!BA366, IF(U365=0, 0,$I$6))</f>
        <v>0</v>
      </c>
      <c r="X365" s="281" t="s">
        <v>271</v>
      </c>
      <c r="Y365" s="291" t="s">
        <v>2379</v>
      </c>
      <c r="Z365" s="292" t="s">
        <v>559</v>
      </c>
      <c r="AA365" s="281" t="s">
        <v>2859</v>
      </c>
      <c r="AB365" s="430"/>
    </row>
    <row r="366" spans="1:28" ht="65.25" hidden="1" customHeight="1" x14ac:dyDescent="0.2">
      <c r="A366" s="324"/>
      <c r="B366" s="332"/>
      <c r="C366" s="402"/>
      <c r="D366" s="332"/>
      <c r="E366" s="332"/>
      <c r="F366" s="332"/>
      <c r="G366" s="52">
        <f>'01-Mapa de riesgo-UO'!I367</f>
        <v>0</v>
      </c>
      <c r="H366" s="332"/>
      <c r="I366" s="431"/>
      <c r="J366" s="332"/>
      <c r="K366" s="447"/>
      <c r="L366" s="447"/>
      <c r="M366" s="278" t="str">
        <f>IF('01-Mapa de riesgo-UO'!S367="No existen", "No existe control para el riesgo",'01-Mapa de riesgo-UO'!W367)</f>
        <v>Matriz de Seguimiento y control a los calendarios academicos</v>
      </c>
      <c r="N366" s="278">
        <f>'01-Mapa de riesgo-UO'!AB367</f>
        <v>0</v>
      </c>
      <c r="O366" s="278" t="str">
        <f>'01-Mapa de riesgo-UO'!AG367</f>
        <v>Director Administrativo grado 17
Técnico 18</v>
      </c>
      <c r="P366" s="280" t="str">
        <f>'01-Mapa de riesgo-UO'!AL367</f>
        <v>Semestral</v>
      </c>
      <c r="Q366" s="280" t="str">
        <f>'01-Mapa de riesgo-UO'!AP367</f>
        <v>Preventivo</v>
      </c>
      <c r="R366" s="431"/>
      <c r="S366" s="443" t="s">
        <v>2856</v>
      </c>
      <c r="T366" s="444"/>
      <c r="U366" s="283">
        <f>'01-Mapa de riesgo-UO'!AW367</f>
        <v>0</v>
      </c>
      <c r="V366" s="283">
        <f>'01-Mapa de riesgo-UO'!AX367</f>
        <v>0</v>
      </c>
      <c r="W366" s="180">
        <f>IF(U366="COMPARTIR",'01-Mapa de riesgo-UO'!BA367, IF(U366=0, 0,$I$6))</f>
        <v>0</v>
      </c>
      <c r="X366" s="281" t="s">
        <v>271</v>
      </c>
      <c r="Y366" s="281" t="s">
        <v>2380</v>
      </c>
      <c r="Z366" s="281" t="s">
        <v>559</v>
      </c>
      <c r="AA366" s="281"/>
      <c r="AB366" s="430"/>
    </row>
    <row r="367" spans="1:28" ht="65.25" hidden="1" customHeight="1" x14ac:dyDescent="0.2">
      <c r="A367" s="324">
        <v>120</v>
      </c>
      <c r="B367" s="332" t="str">
        <f>'01-Mapa de riesgo-UO'!D368</f>
        <v>DOCENCIA</v>
      </c>
      <c r="C367" s="402" t="str">
        <f>+'01-Mapa de riesgo-UO'!F368</f>
        <v>SI</v>
      </c>
      <c r="D367" s="332" t="str">
        <f>'01-Mapa de riesgo-UO'!J368</f>
        <v>Corrupción</v>
      </c>
      <c r="E367" s="332" t="str">
        <f>'01-Mapa de riesgo-UO'!K368</f>
        <v>Error en la expedición de certificados de estudios que solicitan los estudiantes con información especial</v>
      </c>
      <c r="F367" s="332" t="str">
        <f>'01-Mapa de riesgo-UO'!L368</f>
        <v>Omisión, inexactitud o adulteración  de información en los certificados de estudios con información especial expedidos por la Universidad</v>
      </c>
      <c r="G367" s="52" t="str">
        <f>'01-Mapa de riesgo-UO'!I368</f>
        <v>1. Fallas en el sistema de información</v>
      </c>
      <c r="H367" s="332"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431" t="str">
        <f>'01-Mapa de riesgo-UO'!AT368</f>
        <v>LEVE</v>
      </c>
      <c r="J367" s="332" t="str">
        <f>'01-Mapa de riesgo-UO'!AU368</f>
        <v>No. De hallazgos en la revisión</v>
      </c>
      <c r="K367" s="445">
        <v>0</v>
      </c>
      <c r="L367" s="448" t="s">
        <v>2852</v>
      </c>
      <c r="M367" s="278" t="str">
        <f>IF('01-Mapa de riesgo-UO'!S368="No existen", "No existe control para el riesgo",'01-Mapa de riesgo-UO'!W368)</f>
        <v>Matriz de Seguimiento y control a los certificados académicos</v>
      </c>
      <c r="N367" s="278">
        <f>'01-Mapa de riesgo-UO'!AB368</f>
        <v>0</v>
      </c>
      <c r="O367" s="278" t="str">
        <f>'01-Mapa de riesgo-UO'!AG368</f>
        <v xml:space="preserve">
Asistencial III - Certificados</v>
      </c>
      <c r="P367" s="280" t="str">
        <f>'01-Mapa de riesgo-UO'!AL368</f>
        <v>Trimestral</v>
      </c>
      <c r="Q367" s="280" t="str">
        <f>'01-Mapa de riesgo-UO'!AP368</f>
        <v>Preventivo</v>
      </c>
      <c r="R367" s="431" t="str">
        <f>'01-Mapa de riesgo-UO'!AR368</f>
        <v>FUERTE</v>
      </c>
      <c r="S367" s="443" t="s">
        <v>2375</v>
      </c>
      <c r="T367" s="444"/>
      <c r="U367" s="283" t="str">
        <f>'01-Mapa de riesgo-UO'!AW368</f>
        <v>ASUMIR</v>
      </c>
      <c r="V367" s="283">
        <f>'01-Mapa de riesgo-UO'!AX368</f>
        <v>0</v>
      </c>
      <c r="W367" s="180">
        <f>IF(U367="COMPARTIR",'01-Mapa de riesgo-UO'!BA368, IF(U367=0, 0,$I$6))</f>
        <v>0</v>
      </c>
      <c r="X367" s="281"/>
      <c r="Y367" s="281"/>
      <c r="Z367" s="281"/>
      <c r="AA367" s="281"/>
      <c r="AB367" s="430" t="s">
        <v>2144</v>
      </c>
    </row>
    <row r="368" spans="1:28" ht="65.25" hidden="1" customHeight="1" x14ac:dyDescent="0.2">
      <c r="A368" s="324"/>
      <c r="B368" s="332"/>
      <c r="C368" s="402"/>
      <c r="D368" s="332"/>
      <c r="E368" s="332"/>
      <c r="F368" s="332"/>
      <c r="G368" s="52" t="str">
        <f>'01-Mapa de riesgo-UO'!I369</f>
        <v>2. Generación de certificados manuales</v>
      </c>
      <c r="H368" s="332"/>
      <c r="I368" s="431"/>
      <c r="J368" s="332"/>
      <c r="K368" s="446"/>
      <c r="L368" s="446"/>
      <c r="M368" s="278" t="str">
        <f>IF('01-Mapa de riesgo-UO'!S369="No existen", "No existe control para el riesgo",'01-Mapa de riesgo-UO'!W369)</f>
        <v>Reuniones y actas de revisión de certificados acádemicos</v>
      </c>
      <c r="N368" s="278">
        <f>'01-Mapa de riesgo-UO'!AB369</f>
        <v>0</v>
      </c>
      <c r="O368" s="278" t="str">
        <f>'01-Mapa de riesgo-UO'!AG369</f>
        <v>Director Administrativo grado 17
Asistencial III - Pregrado y Posgrado
Técnico 18
Asistencial III - Certificados</v>
      </c>
      <c r="P368" s="280" t="str">
        <f>'01-Mapa de riesgo-UO'!AL369</f>
        <v>Trimestral</v>
      </c>
      <c r="Q368" s="280" t="str">
        <f>'01-Mapa de riesgo-UO'!AP369</f>
        <v>Preventivo</v>
      </c>
      <c r="R368" s="431"/>
      <c r="S368" s="443" t="s">
        <v>2857</v>
      </c>
      <c r="T368" s="444"/>
      <c r="U368" s="283" t="str">
        <f>'01-Mapa de riesgo-UO'!AW369</f>
        <v>ASUMIR</v>
      </c>
      <c r="V368" s="283">
        <f>'01-Mapa de riesgo-UO'!AX369</f>
        <v>0</v>
      </c>
      <c r="W368" s="180">
        <f>IF(U368="COMPARTIR",'01-Mapa de riesgo-UO'!BA369, IF(U368=0, 0,$I$6))</f>
        <v>0</v>
      </c>
      <c r="X368" s="281"/>
      <c r="Y368" s="281"/>
      <c r="Z368" s="281"/>
      <c r="AA368" s="281"/>
      <c r="AB368" s="430"/>
    </row>
    <row r="369" spans="1:28" ht="65.25" hidden="1" customHeight="1" x14ac:dyDescent="0.2">
      <c r="A369" s="324"/>
      <c r="B369" s="332"/>
      <c r="C369" s="402"/>
      <c r="D369" s="332"/>
      <c r="E369" s="332"/>
      <c r="F369" s="332"/>
      <c r="G369" s="52">
        <f>'01-Mapa de riesgo-UO'!I370</f>
        <v>0</v>
      </c>
      <c r="H369" s="332"/>
      <c r="I369" s="431"/>
      <c r="J369" s="332"/>
      <c r="K369" s="447"/>
      <c r="L369" s="447"/>
      <c r="M369" s="278" t="str">
        <f>IF('01-Mapa de riesgo-UO'!S370="No existen", "No existe control para el riesgo",'01-Mapa de riesgo-UO'!W370)</f>
        <v>Automatizar los certificados, para que estos sean expedidos por el sistema de Información</v>
      </c>
      <c r="N369" s="278">
        <f>'01-Mapa de riesgo-UO'!AB370</f>
        <v>0</v>
      </c>
      <c r="O369" s="278" t="str">
        <f>'01-Mapa de riesgo-UO'!AG370</f>
        <v>Director Administrativo grado 17
Asistencial III - Certificados</v>
      </c>
      <c r="P369" s="280" t="str">
        <f>'01-Mapa de riesgo-UO'!AL370</f>
        <v>Trimestral</v>
      </c>
      <c r="Q369" s="280" t="str">
        <f>'01-Mapa de riesgo-UO'!AP370</f>
        <v>Preventivo</v>
      </c>
      <c r="R369" s="431"/>
      <c r="S369" s="443" t="s">
        <v>2377</v>
      </c>
      <c r="T369" s="444"/>
      <c r="U369" s="283" t="str">
        <f>'01-Mapa de riesgo-UO'!AW370</f>
        <v>ASUMIR</v>
      </c>
      <c r="V369" s="283">
        <f>'01-Mapa de riesgo-UO'!AX370</f>
        <v>0</v>
      </c>
      <c r="W369" s="180">
        <f>IF(U369="COMPARTIR",'01-Mapa de riesgo-UO'!BA370, IF(U369=0, 0,$I$6))</f>
        <v>0</v>
      </c>
      <c r="X369" s="281"/>
      <c r="Y369" s="281"/>
      <c r="Z369" s="281"/>
      <c r="AA369" s="281"/>
      <c r="AB369" s="430"/>
    </row>
    <row r="370" spans="1:28" ht="65.25" hidden="1" customHeight="1" x14ac:dyDescent="0.2">
      <c r="A370" s="324">
        <v>121</v>
      </c>
      <c r="B370" s="332" t="str">
        <f>'01-Mapa de riesgo-UO'!D371</f>
        <v>ADMINISTRACIÓN_INSTITUCIONAL</v>
      </c>
      <c r="C370" s="402" t="str">
        <f>+'01-Mapa de riesgo-UO'!F371</f>
        <v>SI</v>
      </c>
      <c r="D370" s="332" t="str">
        <f>'01-Mapa de riesgo-UO'!J371</f>
        <v>Cumplimiento</v>
      </c>
      <c r="E370" s="332" t="str">
        <f>'01-Mapa de riesgo-UO'!K371</f>
        <v xml:space="preserve">No suscribir el contrato </v>
      </c>
      <c r="F370" s="332"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32" t="str">
        <f>'01-Mapa de riesgo-UO'!M371</f>
        <v xml:space="preserve">Retrasos en la presentación del servicio, pérdida económica, conflictos comerciales entre las partes, incumplimientos, falta de eficacia y eficiencia en los procesos de compra </v>
      </c>
      <c r="I370" s="431" t="str">
        <f>'01-Mapa de riesgo-UO'!AT371</f>
        <v>MODERADO</v>
      </c>
      <c r="J370" s="332" t="str">
        <f>'01-Mapa de riesgo-UO'!AU371</f>
        <v xml:space="preserve">Valor girado / Valor total aprobado en Decreto de Liquidación </v>
      </c>
      <c r="K370" s="404">
        <v>0.4</v>
      </c>
      <c r="L370" s="399" t="s">
        <v>2860</v>
      </c>
      <c r="M370" s="278"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78">
        <f>'01-Mapa de riesgo-UO'!AB371</f>
        <v>0</v>
      </c>
      <c r="O370" s="278" t="str">
        <f>'01-Mapa de riesgo-UO'!AG371</f>
        <v>Jefe Sección de Bienes y suminiostros</v>
      </c>
      <c r="P370" s="280" t="str">
        <f>'01-Mapa de riesgo-UO'!AL371</f>
        <v>No definida</v>
      </c>
      <c r="Q370" s="280" t="str">
        <f>'01-Mapa de riesgo-UO'!AP371</f>
        <v>Preventivo</v>
      </c>
      <c r="R370" s="431" t="str">
        <f>'01-Mapa de riesgo-UO'!AR371</f>
        <v>ACEPTABLE</v>
      </c>
      <c r="S370" s="399" t="s">
        <v>2386</v>
      </c>
      <c r="T370" s="399"/>
      <c r="U370" s="283" t="str">
        <f>'01-Mapa de riesgo-UO'!AW371</f>
        <v>REDUCIR</v>
      </c>
      <c r="V370" s="28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81" t="s">
        <v>558</v>
      </c>
      <c r="Y370" s="281" t="s">
        <v>2867</v>
      </c>
      <c r="Z370" s="281" t="s">
        <v>561</v>
      </c>
      <c r="AA370" s="281" t="s">
        <v>2868</v>
      </c>
      <c r="AB370" s="430" t="s">
        <v>2143</v>
      </c>
    </row>
    <row r="371" spans="1:28" ht="65.25" hidden="1" customHeight="1" x14ac:dyDescent="0.2">
      <c r="A371" s="324"/>
      <c r="B371" s="332"/>
      <c r="C371" s="402"/>
      <c r="D371" s="332"/>
      <c r="E371" s="332"/>
      <c r="F371" s="332"/>
      <c r="G371" s="52">
        <f>'01-Mapa de riesgo-UO'!I372</f>
        <v>0</v>
      </c>
      <c r="H371" s="332"/>
      <c r="I371" s="431"/>
      <c r="J371" s="332"/>
      <c r="K371" s="401"/>
      <c r="L371" s="399"/>
      <c r="M371" s="278">
        <f>IF('01-Mapa de riesgo-UO'!S372="No existen", "No existe control para el riesgo",'01-Mapa de riesgo-UO'!W372)</f>
        <v>0</v>
      </c>
      <c r="N371" s="278">
        <f>'01-Mapa de riesgo-UO'!AB372</f>
        <v>0</v>
      </c>
      <c r="O371" s="278">
        <f>'01-Mapa de riesgo-UO'!AG372</f>
        <v>0</v>
      </c>
      <c r="P371" s="280">
        <f>'01-Mapa de riesgo-UO'!AL372</f>
        <v>0</v>
      </c>
      <c r="Q371" s="280">
        <f>'01-Mapa de riesgo-UO'!AP372</f>
        <v>0</v>
      </c>
      <c r="R371" s="431"/>
      <c r="S371" s="399"/>
      <c r="T371" s="399"/>
      <c r="U371" s="283">
        <f>'01-Mapa de riesgo-UO'!AW372</f>
        <v>0</v>
      </c>
      <c r="V371" s="283">
        <f>'01-Mapa de riesgo-UO'!AX372</f>
        <v>0</v>
      </c>
      <c r="W371" s="180">
        <f>IF(U371="COMPARTIR",'01-Mapa de riesgo-UO'!BA372, IF(U371=0, 0,$I$6))</f>
        <v>0</v>
      </c>
      <c r="X371" s="281"/>
      <c r="Y371" s="281"/>
      <c r="Z371" s="281"/>
      <c r="AA371" s="281"/>
      <c r="AB371" s="430"/>
    </row>
    <row r="372" spans="1:28" ht="65.25" hidden="1" customHeight="1" x14ac:dyDescent="0.2">
      <c r="A372" s="324"/>
      <c r="B372" s="332"/>
      <c r="C372" s="402"/>
      <c r="D372" s="332"/>
      <c r="E372" s="332"/>
      <c r="F372" s="332"/>
      <c r="G372" s="52">
        <f>'01-Mapa de riesgo-UO'!I373</f>
        <v>0</v>
      </c>
      <c r="H372" s="332"/>
      <c r="I372" s="431"/>
      <c r="J372" s="332"/>
      <c r="K372" s="401"/>
      <c r="L372" s="399"/>
      <c r="M372" s="278">
        <f>IF('01-Mapa de riesgo-UO'!S373="No existen", "No existe control para el riesgo",'01-Mapa de riesgo-UO'!W373)</f>
        <v>0</v>
      </c>
      <c r="N372" s="278">
        <f>'01-Mapa de riesgo-UO'!AB373</f>
        <v>0</v>
      </c>
      <c r="O372" s="278">
        <f>'01-Mapa de riesgo-UO'!AG373</f>
        <v>0</v>
      </c>
      <c r="P372" s="280">
        <f>'01-Mapa de riesgo-UO'!AL373</f>
        <v>0</v>
      </c>
      <c r="Q372" s="280">
        <f>'01-Mapa de riesgo-UO'!AP373</f>
        <v>0</v>
      </c>
      <c r="R372" s="431"/>
      <c r="S372" s="399"/>
      <c r="T372" s="399"/>
      <c r="U372" s="283">
        <f>'01-Mapa de riesgo-UO'!AW373</f>
        <v>0</v>
      </c>
      <c r="V372" s="283">
        <f>'01-Mapa de riesgo-UO'!AX373</f>
        <v>0</v>
      </c>
      <c r="W372" s="180">
        <f>IF(U372="COMPARTIR",'01-Mapa de riesgo-UO'!BA373, IF(U372=0, 0,$I$6))</f>
        <v>0</v>
      </c>
      <c r="X372" s="281"/>
      <c r="Y372" s="281"/>
      <c r="Z372" s="281"/>
      <c r="AA372" s="281"/>
      <c r="AB372" s="430"/>
    </row>
    <row r="373" spans="1:28" ht="65.25" hidden="1" customHeight="1" x14ac:dyDescent="0.2">
      <c r="A373" s="324">
        <v>122</v>
      </c>
      <c r="B373" s="332" t="str">
        <f>'01-Mapa de riesgo-UO'!D374</f>
        <v>ADMINISTRACIÓN_INSTITUCIONAL</v>
      </c>
      <c r="C373" s="402" t="str">
        <f>+'01-Mapa de riesgo-UO'!F374</f>
        <v>NO</v>
      </c>
      <c r="D373" s="332" t="str">
        <f>'01-Mapa de riesgo-UO'!J374</f>
        <v>Cumplimiento</v>
      </c>
      <c r="E373" s="332" t="str">
        <f>'01-Mapa de riesgo-UO'!K374</f>
        <v>Registros presupuestales generados después de que se inicie la ejecución de los compromisos u obligaciones</v>
      </c>
      <c r="F373" s="332"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32" t="str">
        <f>'01-Mapa de riesgo-UO'!M374</f>
        <v>1. No contar con el Registro Presupuestal que ampara el compromiso antes de ejecución.
2. Investigaciones disciplinarias
3. Demandas</v>
      </c>
      <c r="I373" s="431" t="str">
        <f>'01-Mapa de riesgo-UO'!AT374</f>
        <v>LEVE</v>
      </c>
      <c r="J373" s="332" t="str">
        <f>'01-Mapa de riesgo-UO'!AU374</f>
        <v>Implementación de estrategia de sensibilización o capacitación a la comunidad universitaria sobre los procesos presupuestales</v>
      </c>
      <c r="K373" s="424">
        <v>0.8</v>
      </c>
      <c r="L373" s="399" t="s">
        <v>2861</v>
      </c>
      <c r="M373" s="278" t="str">
        <f>IF('01-Mapa de riesgo-UO'!S374="No existen", "No existe control para el riesgo",'01-Mapa de riesgo-UO'!W374)</f>
        <v>134-PRS-04 - Expedición y modificación de registros presupuestales</v>
      </c>
      <c r="N373" s="278">
        <f>'01-Mapa de riesgo-UO'!AB374</f>
        <v>0</v>
      </c>
      <c r="O373" s="278" t="str">
        <f>'01-Mapa de riesgo-UO'!AG374</f>
        <v>Tecnico 18
Tecnico I</v>
      </c>
      <c r="P373" s="280" t="str">
        <f>'01-Mapa de riesgo-UO'!AL374</f>
        <v>Diaria</v>
      </c>
      <c r="Q373" s="280" t="str">
        <f>'01-Mapa de riesgo-UO'!AP374</f>
        <v>Preventivo</v>
      </c>
      <c r="R373" s="431" t="str">
        <f>'01-Mapa de riesgo-UO'!AR374</f>
        <v>ACEPTABLE</v>
      </c>
      <c r="S373" s="399" t="s">
        <v>2387</v>
      </c>
      <c r="T373" s="399"/>
      <c r="U373" s="283" t="str">
        <f>'01-Mapa de riesgo-UO'!AW374</f>
        <v>ASUMIR</v>
      </c>
      <c r="V373" s="283">
        <f>'01-Mapa de riesgo-UO'!AX374</f>
        <v>0</v>
      </c>
      <c r="W373" s="180">
        <f>IF(U373="COMPARTIR",'01-Mapa de riesgo-UO'!BA374, IF(U373=0, 0,$I$6))</f>
        <v>0</v>
      </c>
      <c r="X373" s="281"/>
      <c r="Y373" s="281"/>
      <c r="Z373" s="281"/>
      <c r="AA373" s="281"/>
      <c r="AB373" s="430" t="s">
        <v>2143</v>
      </c>
    </row>
    <row r="374" spans="1:28" ht="65.25" hidden="1" customHeight="1" x14ac:dyDescent="0.2">
      <c r="A374" s="324"/>
      <c r="B374" s="332"/>
      <c r="C374" s="402"/>
      <c r="D374" s="332"/>
      <c r="E374" s="332"/>
      <c r="F374" s="332"/>
      <c r="G374" s="52">
        <f>'01-Mapa de riesgo-UO'!I375</f>
        <v>0</v>
      </c>
      <c r="H374" s="332"/>
      <c r="I374" s="431"/>
      <c r="J374" s="332"/>
      <c r="K374" s="401"/>
      <c r="L374" s="399"/>
      <c r="M374" s="278" t="str">
        <f>IF('01-Mapa de riesgo-UO'!S375="No existen", "No existe control para el riesgo",'01-Mapa de riesgo-UO'!W375)</f>
        <v xml:space="preserve">Jornadas de sensibilización </v>
      </c>
      <c r="N374" s="278">
        <f>'01-Mapa de riesgo-UO'!AB375</f>
        <v>0</v>
      </c>
      <c r="O374" s="278" t="str">
        <f>'01-Mapa de riesgo-UO'!AG375</f>
        <v>Jefe Sección de Presupuesto 
Profesional I</v>
      </c>
      <c r="P374" s="280" t="str">
        <f>'01-Mapa de riesgo-UO'!AL375</f>
        <v>Semestral</v>
      </c>
      <c r="Q374" s="280" t="str">
        <f>'01-Mapa de riesgo-UO'!AP375</f>
        <v>Preventivo</v>
      </c>
      <c r="R374" s="431"/>
      <c r="S374" s="399" t="s">
        <v>2864</v>
      </c>
      <c r="T374" s="399"/>
      <c r="U374" s="283" t="str">
        <f>'01-Mapa de riesgo-UO'!AW375</f>
        <v>ASUMIR</v>
      </c>
      <c r="V374" s="283">
        <f>'01-Mapa de riesgo-UO'!AX375</f>
        <v>0</v>
      </c>
      <c r="W374" s="180">
        <f>IF(U374="COMPARTIR",'01-Mapa de riesgo-UO'!BA375, IF(U374=0, 0,$I$6))</f>
        <v>0</v>
      </c>
      <c r="X374" s="281"/>
      <c r="Y374" s="281"/>
      <c r="Z374" s="281"/>
      <c r="AA374" s="281"/>
      <c r="AB374" s="430"/>
    </row>
    <row r="375" spans="1:28" ht="65.25" hidden="1" customHeight="1" x14ac:dyDescent="0.2">
      <c r="A375" s="324"/>
      <c r="B375" s="332"/>
      <c r="C375" s="402"/>
      <c r="D375" s="332"/>
      <c r="E375" s="332"/>
      <c r="F375" s="332"/>
      <c r="G375" s="52">
        <f>'01-Mapa de riesgo-UO'!I376</f>
        <v>0</v>
      </c>
      <c r="H375" s="332"/>
      <c r="I375" s="431"/>
      <c r="J375" s="332"/>
      <c r="K375" s="401"/>
      <c r="L375" s="399"/>
      <c r="M375" s="278">
        <f>IF('01-Mapa de riesgo-UO'!S376="No existen", "No existe control para el riesgo",'01-Mapa de riesgo-UO'!W376)</f>
        <v>0</v>
      </c>
      <c r="N375" s="278">
        <f>'01-Mapa de riesgo-UO'!AB376</f>
        <v>0</v>
      </c>
      <c r="O375" s="278">
        <f>'01-Mapa de riesgo-UO'!AG376</f>
        <v>0</v>
      </c>
      <c r="P375" s="280">
        <f>'01-Mapa de riesgo-UO'!AL376</f>
        <v>0</v>
      </c>
      <c r="Q375" s="280">
        <f>'01-Mapa de riesgo-UO'!AP376</f>
        <v>0</v>
      </c>
      <c r="R375" s="431"/>
      <c r="S375" s="399"/>
      <c r="T375" s="399"/>
      <c r="U375" s="283" t="str">
        <f>'01-Mapa de riesgo-UO'!AW376</f>
        <v>ASUMIR</v>
      </c>
      <c r="V375" s="283">
        <f>'01-Mapa de riesgo-UO'!AX376</f>
        <v>0</v>
      </c>
      <c r="W375" s="180">
        <f>IF(U375="COMPARTIR",'01-Mapa de riesgo-UO'!BA376, IF(U375=0, 0,$I$6))</f>
        <v>0</v>
      </c>
      <c r="X375" s="281"/>
      <c r="Y375" s="281"/>
      <c r="Z375" s="281"/>
      <c r="AA375" s="281"/>
      <c r="AB375" s="430"/>
    </row>
    <row r="376" spans="1:28" ht="65.25" hidden="1" customHeight="1" x14ac:dyDescent="0.2">
      <c r="A376" s="324">
        <v>123</v>
      </c>
      <c r="B376" s="332" t="str">
        <f>'01-Mapa de riesgo-UO'!D377</f>
        <v>ADMINISTRACIÓN_INSTITUCIONAL</v>
      </c>
      <c r="C376" s="402" t="str">
        <f>+'01-Mapa de riesgo-UO'!F377</f>
        <v>SI</v>
      </c>
      <c r="D376" s="332" t="str">
        <f>'01-Mapa de riesgo-UO'!J377</f>
        <v>Financiero</v>
      </c>
      <c r="E376" s="332" t="str">
        <f>'01-Mapa de riesgo-UO'!K377</f>
        <v xml:space="preserve">Fraude Eléctronico </v>
      </c>
      <c r="F376" s="332" t="str">
        <f>'01-Mapa de riesgo-UO'!L377</f>
        <v xml:space="preserve">   Acceso no autorizado a la banca virtual</v>
      </c>
      <c r="G376" s="52" t="str">
        <f>'01-Mapa de riesgo-UO'!I377</f>
        <v>Falta de seguimiento a los protocolos definidos.</v>
      </c>
      <c r="H376" s="332" t="str">
        <f>'01-Mapa de riesgo-UO'!M377</f>
        <v xml:space="preserve">1. Detrimento Patrimonial.            2. Exposición   de la            información financiera de la Universidad.                      </v>
      </c>
      <c r="I376" s="431" t="str">
        <f>'01-Mapa de riesgo-UO'!AT377</f>
        <v>LEVE</v>
      </c>
      <c r="J376" s="332" t="str">
        <f>'01-Mapa de riesgo-UO'!AU377</f>
        <v xml:space="preserve">         N° de accesos no autorizados</v>
      </c>
      <c r="K376" s="404">
        <v>0</v>
      </c>
      <c r="L376" s="399" t="s">
        <v>2862</v>
      </c>
      <c r="M376" s="278" t="str">
        <f>IF('01-Mapa de riesgo-UO'!S377="No existen", "No existe control para el riesgo",'01-Mapa de riesgo-UO'!W377)</f>
        <v>Descripción en los manuales de  funciones en las personas que manejan recursos</v>
      </c>
      <c r="N376" s="278">
        <f>'01-Mapa de riesgo-UO'!AB377</f>
        <v>0</v>
      </c>
      <c r="O376" s="278" t="str">
        <f>'01-Mapa de riesgo-UO'!AG377</f>
        <v>Profesional XIII
Jefe Sección Tesorería</v>
      </c>
      <c r="P376" s="280" t="str">
        <f>'01-Mapa de riesgo-UO'!AL377</f>
        <v>Anual</v>
      </c>
      <c r="Q376" s="280" t="str">
        <f>'01-Mapa de riesgo-UO'!AP377</f>
        <v>Preventivo</v>
      </c>
      <c r="R376" s="431" t="str">
        <f>'01-Mapa de riesgo-UO'!AR377</f>
        <v>FUERTE</v>
      </c>
      <c r="S376" s="441" t="s">
        <v>2389</v>
      </c>
      <c r="T376" s="442"/>
      <c r="U376" s="283" t="str">
        <f>'01-Mapa de riesgo-UO'!AW377</f>
        <v>ASUMIR</v>
      </c>
      <c r="V376" s="283">
        <f>'01-Mapa de riesgo-UO'!AX377</f>
        <v>0</v>
      </c>
      <c r="W376" s="180">
        <f>IF(U376="COMPARTIR",'01-Mapa de riesgo-UO'!BA377, IF(U376=0, 0,$I$6))</f>
        <v>0</v>
      </c>
      <c r="X376" s="281"/>
      <c r="Y376" s="281"/>
      <c r="Z376" s="281"/>
      <c r="AA376" s="281"/>
      <c r="AB376" s="430" t="s">
        <v>2143</v>
      </c>
    </row>
    <row r="377" spans="1:28" ht="65.25" hidden="1" customHeight="1" x14ac:dyDescent="0.2">
      <c r="A377" s="324"/>
      <c r="B377" s="332"/>
      <c r="C377" s="402"/>
      <c r="D377" s="332"/>
      <c r="E377" s="332"/>
      <c r="F377" s="332"/>
      <c r="G377" s="52" t="str">
        <f>'01-Mapa de riesgo-UO'!I378</f>
        <v>Incumplimiento de los protocolos</v>
      </c>
      <c r="H377" s="332"/>
      <c r="I377" s="431"/>
      <c r="J377" s="332"/>
      <c r="K377" s="401"/>
      <c r="L377" s="399"/>
      <c r="M377" s="278" t="str">
        <f>IF('01-Mapa de riesgo-UO'!S378="No existen", "No existe control para el riesgo",'01-Mapa de riesgo-UO'!W378)</f>
        <v>Cambio de clave</v>
      </c>
      <c r="N377" s="278">
        <f>'01-Mapa de riesgo-UO'!AB378</f>
        <v>0</v>
      </c>
      <c r="O377" s="278" t="str">
        <f>'01-Mapa de riesgo-UO'!AG378</f>
        <v>Profesional XIII
Jefe Sección Tesorería
Directivo grado 17</v>
      </c>
      <c r="P377" s="280" t="str">
        <f>'01-Mapa de riesgo-UO'!AL378</f>
        <v>Mensual</v>
      </c>
      <c r="Q377" s="280" t="str">
        <f>'01-Mapa de riesgo-UO'!AP378</f>
        <v>Preventivo</v>
      </c>
      <c r="R377" s="431"/>
      <c r="S377" s="441" t="s">
        <v>2390</v>
      </c>
      <c r="T377" s="442"/>
      <c r="U377" s="283" t="str">
        <f>'01-Mapa de riesgo-UO'!AW378</f>
        <v>ASUMIR</v>
      </c>
      <c r="V377" s="283">
        <f>'01-Mapa de riesgo-UO'!AX378</f>
        <v>0</v>
      </c>
      <c r="W377" s="180">
        <f>IF(U377="COMPARTIR",'01-Mapa de riesgo-UO'!BA378, IF(U377=0, 0,$I$6))</f>
        <v>0</v>
      </c>
      <c r="X377" s="281"/>
      <c r="Y377" s="281"/>
      <c r="Z377" s="281"/>
      <c r="AA377" s="281"/>
      <c r="AB377" s="430"/>
    </row>
    <row r="378" spans="1:28" ht="65.25" hidden="1" customHeight="1" x14ac:dyDescent="0.2">
      <c r="A378" s="324"/>
      <c r="B378" s="332"/>
      <c r="C378" s="402"/>
      <c r="D378" s="332"/>
      <c r="E378" s="332"/>
      <c r="F378" s="332"/>
      <c r="G378" s="52" t="str">
        <f>'01-Mapa de riesgo-UO'!I379</f>
        <v>Ataques ciberneticos</v>
      </c>
      <c r="H378" s="332"/>
      <c r="I378" s="431"/>
      <c r="J378" s="332"/>
      <c r="K378" s="401"/>
      <c r="L378" s="399"/>
      <c r="M378" s="278" t="str">
        <f>IF('01-Mapa de riesgo-UO'!S379="No existen", "No existe control para el riesgo",'01-Mapa de riesgo-UO'!W379)</f>
        <v>Manejo de token</v>
      </c>
      <c r="N378" s="278">
        <f>'01-Mapa de riesgo-UO'!AB379</f>
        <v>0</v>
      </c>
      <c r="O378" s="278" t="str">
        <f>'01-Mapa de riesgo-UO'!AG379</f>
        <v>Profesional XIII
Jefe Sección Tesorería
Directivo grado 17</v>
      </c>
      <c r="P378" s="280" t="str">
        <f>'01-Mapa de riesgo-UO'!AL379</f>
        <v>No definida</v>
      </c>
      <c r="Q378" s="280" t="str">
        <f>'01-Mapa de riesgo-UO'!AP379</f>
        <v>Preventivo</v>
      </c>
      <c r="R378" s="431"/>
      <c r="S378" s="441" t="s">
        <v>2391</v>
      </c>
      <c r="T378" s="442"/>
      <c r="U378" s="283" t="str">
        <f>'01-Mapa de riesgo-UO'!AW379</f>
        <v>ASUMIR</v>
      </c>
      <c r="V378" s="283">
        <f>'01-Mapa de riesgo-UO'!AX379</f>
        <v>0</v>
      </c>
      <c r="W378" s="180">
        <f>IF(U378="COMPARTIR",'01-Mapa de riesgo-UO'!BA379, IF(U378=0, 0,$I$6))</f>
        <v>0</v>
      </c>
      <c r="X378" s="281"/>
      <c r="Y378" s="281"/>
      <c r="Z378" s="281"/>
      <c r="AA378" s="281"/>
      <c r="AB378" s="430"/>
    </row>
    <row r="379" spans="1:28" ht="65.25" hidden="1" customHeight="1" x14ac:dyDescent="0.2">
      <c r="A379" s="324">
        <v>124</v>
      </c>
      <c r="B379" s="332" t="str">
        <f>'01-Mapa de riesgo-UO'!D380</f>
        <v>ADMINISTRACIÓN_INSTITUCIONAL</v>
      </c>
      <c r="C379" s="402" t="str">
        <f>+'01-Mapa de riesgo-UO'!F380</f>
        <v>NO</v>
      </c>
      <c r="D379" s="332" t="str">
        <f>'01-Mapa de riesgo-UO'!J380</f>
        <v>Contable</v>
      </c>
      <c r="E379" s="332" t="str">
        <f>'01-Mapa de riesgo-UO'!K380</f>
        <v>Hechos económicos no incluidos en el proceso contable.</v>
      </c>
      <c r="F379" s="332"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32" t="str">
        <f>'01-Mapa de riesgo-UO'!M380</f>
        <v xml:space="preserve">1. Estados Financieros no razonables para la toma de decisiones 
2. Detrimento Patrimonial.
3. Hallazgos por parte del Ente de Control disciplinarios y fiscales. </v>
      </c>
      <c r="I379" s="431" t="str">
        <f>'01-Mapa de riesgo-UO'!AT380</f>
        <v>LEVE</v>
      </c>
      <c r="J379" s="332" t="str">
        <f>'01-Mapa de riesgo-UO'!AU380</f>
        <v>Número de hechos económicos no reportados en el período</v>
      </c>
      <c r="K379" s="404">
        <v>0.75</v>
      </c>
      <c r="L379" s="399" t="s">
        <v>2863</v>
      </c>
      <c r="M379" s="278" t="str">
        <f>IF('01-Mapa de riesgo-UO'!S380="No existen", "No existe control para el riesgo",'01-Mapa de riesgo-UO'!W380)</f>
        <v>Actualización y divulgación de las políticas contables</v>
      </c>
      <c r="N379" s="278">
        <f>'01-Mapa de riesgo-UO'!AB380</f>
        <v>0</v>
      </c>
      <c r="O379" s="278" t="str">
        <f>'01-Mapa de riesgo-UO'!AG380</f>
        <v>Jefe Sección Contabilidad</v>
      </c>
      <c r="P379" s="280" t="str">
        <f>'01-Mapa de riesgo-UO'!AL380</f>
        <v>No definida</v>
      </c>
      <c r="Q379" s="280" t="str">
        <f>'01-Mapa de riesgo-UO'!AP380</f>
        <v>Preventivo</v>
      </c>
      <c r="R379" s="431" t="str">
        <f>'01-Mapa de riesgo-UO'!AR380</f>
        <v>ACEPTABLE</v>
      </c>
      <c r="S379" s="399" t="s">
        <v>2392</v>
      </c>
      <c r="T379" s="399"/>
      <c r="U379" s="283" t="str">
        <f>'01-Mapa de riesgo-UO'!AW380</f>
        <v>ASUMIR</v>
      </c>
      <c r="V379" s="283">
        <f>'01-Mapa de riesgo-UO'!AX380</f>
        <v>0</v>
      </c>
      <c r="W379" s="180">
        <f>IF(U379="COMPARTIR",'01-Mapa de riesgo-UO'!BA380, IF(U379=0, 0,$I$6))</f>
        <v>0</v>
      </c>
      <c r="X379" s="281"/>
      <c r="Y379" s="281"/>
      <c r="Z379" s="281"/>
      <c r="AA379" s="281"/>
      <c r="AB379" s="430" t="s">
        <v>2143</v>
      </c>
    </row>
    <row r="380" spans="1:28" ht="65.25" hidden="1" customHeight="1" x14ac:dyDescent="0.2">
      <c r="A380" s="324"/>
      <c r="B380" s="332"/>
      <c r="C380" s="402"/>
      <c r="D380" s="332"/>
      <c r="E380" s="332"/>
      <c r="F380" s="332"/>
      <c r="G380" s="52">
        <f>'01-Mapa de riesgo-UO'!I381</f>
        <v>0</v>
      </c>
      <c r="H380" s="332"/>
      <c r="I380" s="431"/>
      <c r="J380" s="332"/>
      <c r="K380" s="401"/>
      <c r="L380" s="399"/>
      <c r="M380" s="278" t="str">
        <f>IF('01-Mapa de riesgo-UO'!S381="No existen", "No existe control para el riesgo",'01-Mapa de riesgo-UO'!W381)</f>
        <v>Solicitud de información contable al cierre de cada vigencia</v>
      </c>
      <c r="N380" s="278">
        <f>'01-Mapa de riesgo-UO'!AB381</f>
        <v>0</v>
      </c>
      <c r="O380" s="278" t="str">
        <f>'01-Mapa de riesgo-UO'!AG381</f>
        <v>Jefe Sección Contabilidad</v>
      </c>
      <c r="P380" s="280" t="str">
        <f>'01-Mapa de riesgo-UO'!AL381</f>
        <v>Anual</v>
      </c>
      <c r="Q380" s="280" t="str">
        <f>'01-Mapa de riesgo-UO'!AP381</f>
        <v>Preventivo</v>
      </c>
      <c r="R380" s="431"/>
      <c r="S380" s="399" t="s">
        <v>2393</v>
      </c>
      <c r="T380" s="399"/>
      <c r="U380" s="283" t="str">
        <f>'01-Mapa de riesgo-UO'!AW381</f>
        <v>ASUMIR</v>
      </c>
      <c r="V380" s="283">
        <f>'01-Mapa de riesgo-UO'!AX381</f>
        <v>0</v>
      </c>
      <c r="W380" s="180">
        <f>IF(U380="COMPARTIR",'01-Mapa de riesgo-UO'!BA381, IF(U380=0, 0,$I$6))</f>
        <v>0</v>
      </c>
      <c r="X380" s="281"/>
      <c r="Y380" s="281"/>
      <c r="Z380" s="281"/>
      <c r="AA380" s="281"/>
      <c r="AB380" s="430"/>
    </row>
    <row r="381" spans="1:28" ht="65.25" hidden="1" customHeight="1" x14ac:dyDescent="0.2">
      <c r="A381" s="324"/>
      <c r="B381" s="332"/>
      <c r="C381" s="402"/>
      <c r="D381" s="332"/>
      <c r="E381" s="332"/>
      <c r="F381" s="332"/>
      <c r="G381" s="52">
        <f>'01-Mapa de riesgo-UO'!I382</f>
        <v>0</v>
      </c>
      <c r="H381" s="332"/>
      <c r="I381" s="431"/>
      <c r="J381" s="332"/>
      <c r="K381" s="401"/>
      <c r="L381" s="399"/>
      <c r="M381" s="278" t="str">
        <f>IF('01-Mapa de riesgo-UO'!S382="No existen", "No existe control para el riesgo",'01-Mapa de riesgo-UO'!W382)</f>
        <v>Asesoría contable y financiera</v>
      </c>
      <c r="N381" s="278">
        <f>'01-Mapa de riesgo-UO'!AB382</f>
        <v>0</v>
      </c>
      <c r="O381" s="278" t="str">
        <f>'01-Mapa de riesgo-UO'!AG382</f>
        <v>Jefe Sección Contabilidad</v>
      </c>
      <c r="P381" s="280" t="str">
        <f>'01-Mapa de riesgo-UO'!AL382</f>
        <v>Anual</v>
      </c>
      <c r="Q381" s="280" t="str">
        <f>'01-Mapa de riesgo-UO'!AP382</f>
        <v>Preventivo</v>
      </c>
      <c r="R381" s="431"/>
      <c r="S381" s="399" t="s">
        <v>2394</v>
      </c>
      <c r="T381" s="399"/>
      <c r="U381" s="283" t="str">
        <f>'01-Mapa de riesgo-UO'!AW382</f>
        <v>ASUMIR</v>
      </c>
      <c r="V381" s="283">
        <f>'01-Mapa de riesgo-UO'!AX382</f>
        <v>0</v>
      </c>
      <c r="W381" s="180">
        <f>IF(U381="COMPARTIR",'01-Mapa de riesgo-UO'!BA382, IF(U381=0, 0,$I$6))</f>
        <v>0</v>
      </c>
      <c r="X381" s="281"/>
      <c r="Y381" s="281"/>
      <c r="Z381" s="281"/>
      <c r="AA381" s="281"/>
      <c r="AB381" s="430"/>
    </row>
    <row r="382" spans="1:28" ht="65.25" hidden="1" customHeight="1" x14ac:dyDescent="0.2">
      <c r="A382" s="324">
        <v>125</v>
      </c>
      <c r="B382" s="332" t="str">
        <f>'01-Mapa de riesgo-UO'!D383</f>
        <v>ADMINISTRACIÓN_INSTITUCIONAL</v>
      </c>
      <c r="C382" s="402" t="str">
        <f>+'01-Mapa de riesgo-UO'!F383</f>
        <v>SI</v>
      </c>
      <c r="D382" s="332" t="str">
        <f>'01-Mapa de riesgo-UO'!J383</f>
        <v>Contable</v>
      </c>
      <c r="E382" s="332" t="str">
        <f>'01-Mapa de riesgo-UO'!K383</f>
        <v>No fenecimiento de la cuenta debido al incumplimiento normativo y del manual de políticas contables en el desarrollo de actividades financieras</v>
      </c>
      <c r="F382" s="332" t="str">
        <f>'01-Mapa de riesgo-UO'!L383</f>
        <v>Registros contables no consistentes con la normas expedidades por el ente regulardor en la materia</v>
      </c>
      <c r="G382" s="52" t="str">
        <f>'01-Mapa de riesgo-UO'!I383</f>
        <v>Estados Financieros inconsistentes.</v>
      </c>
      <c r="H382" s="332" t="str">
        <f>'01-Mapa de riesgo-UO'!M383</f>
        <v>1. Hechos economicos sobre o subestimados,
2. Sanciones Disciplinarias
3. Estados Financieros no aprobados.</v>
      </c>
      <c r="I382" s="431" t="str">
        <f>'01-Mapa de riesgo-UO'!AT383</f>
        <v>MODERADO</v>
      </c>
      <c r="J382" s="332" t="str">
        <f>'01-Mapa de riesgo-UO'!AU383</f>
        <v xml:space="preserve">Nro. de Estados Financiros no  fenecidos en la vigencia auditada </v>
      </c>
      <c r="K382" s="404">
        <v>0.75</v>
      </c>
      <c r="L382" s="399" t="s">
        <v>2385</v>
      </c>
      <c r="M382" s="278" t="str">
        <f>IF('01-Mapa de riesgo-UO'!S383="No existen", "No existe control para el riesgo",'01-Mapa de riesgo-UO'!W383)</f>
        <v>Consultas página Web de la CGN para determinar los cambio que hayan del Marco  Normativo aplicable a la Universidad</v>
      </c>
      <c r="N382" s="278">
        <f>'01-Mapa de riesgo-UO'!AB383</f>
        <v>0</v>
      </c>
      <c r="O382" s="278" t="str">
        <f>'01-Mapa de riesgo-UO'!AG383</f>
        <v xml:space="preserve">Jefe de seccion </v>
      </c>
      <c r="P382" s="280" t="str">
        <f>'01-Mapa de riesgo-UO'!AL383</f>
        <v>No definida</v>
      </c>
      <c r="Q382" s="280" t="str">
        <f>'01-Mapa de riesgo-UO'!AP383</f>
        <v>Preventivo</v>
      </c>
      <c r="R382" s="431" t="str">
        <f>'01-Mapa de riesgo-UO'!AR383</f>
        <v>ACEPTABLE</v>
      </c>
      <c r="S382" s="399" t="s">
        <v>2395</v>
      </c>
      <c r="T382" s="399"/>
      <c r="U382" s="283" t="str">
        <f>'01-Mapa de riesgo-UO'!AW383</f>
        <v>REDUCIR</v>
      </c>
      <c r="V382" s="28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81" t="s">
        <v>558</v>
      </c>
      <c r="Y382" s="281" t="s">
        <v>2865</v>
      </c>
      <c r="Z382" s="281" t="s">
        <v>561</v>
      </c>
      <c r="AA382" s="281" t="s">
        <v>2866</v>
      </c>
      <c r="AB382" s="430" t="s">
        <v>2143</v>
      </c>
    </row>
    <row r="383" spans="1:28" ht="65.25" hidden="1" customHeight="1" x14ac:dyDescent="0.2">
      <c r="A383" s="324"/>
      <c r="B383" s="332"/>
      <c r="C383" s="402"/>
      <c r="D383" s="332"/>
      <c r="E383" s="332"/>
      <c r="F383" s="332"/>
      <c r="G383" s="52">
        <f>'01-Mapa de riesgo-UO'!I384</f>
        <v>0</v>
      </c>
      <c r="H383" s="332"/>
      <c r="I383" s="431"/>
      <c r="J383" s="332"/>
      <c r="K383" s="401"/>
      <c r="L383" s="399"/>
      <c r="M383" s="278" t="str">
        <f>IF('01-Mapa de riesgo-UO'!S384="No existen", "No existe control para el riesgo",'01-Mapa de riesgo-UO'!W384)</f>
        <v>Verificar información que se incorpora en los Estados
Financieros acorde al Marco Normativo para Entidades del Estado y el Manual de
Políticas de la UTP</v>
      </c>
      <c r="N383" s="278">
        <f>'01-Mapa de riesgo-UO'!AB384</f>
        <v>0</v>
      </c>
      <c r="O383" s="278" t="str">
        <f>'01-Mapa de riesgo-UO'!AG384</f>
        <v xml:space="preserve">Jefe de seccion </v>
      </c>
      <c r="P383" s="280" t="str">
        <f>'01-Mapa de riesgo-UO'!AL384</f>
        <v>No definida</v>
      </c>
      <c r="Q383" s="280" t="str">
        <f>'01-Mapa de riesgo-UO'!AP384</f>
        <v>Preventivo</v>
      </c>
      <c r="R383" s="431"/>
      <c r="S383" s="399" t="s">
        <v>2396</v>
      </c>
      <c r="T383" s="399"/>
      <c r="U383" s="283" t="str">
        <f>'01-Mapa de riesgo-UO'!AW384</f>
        <v>ASUMIR</v>
      </c>
      <c r="V383" s="283">
        <f>'01-Mapa de riesgo-UO'!AX384</f>
        <v>0</v>
      </c>
      <c r="W383" s="180">
        <f>IF(U383="COMPARTIR",'01-Mapa de riesgo-UO'!BA384, IF(U383=0, 0,$I$6))</f>
        <v>0</v>
      </c>
      <c r="X383" s="281"/>
      <c r="Y383" s="281"/>
      <c r="Z383" s="281"/>
      <c r="AA383" s="281"/>
      <c r="AB383" s="430"/>
    </row>
    <row r="384" spans="1:28" ht="65.25" hidden="1" customHeight="1" x14ac:dyDescent="0.2">
      <c r="A384" s="324"/>
      <c r="B384" s="332"/>
      <c r="C384" s="402"/>
      <c r="D384" s="332"/>
      <c r="E384" s="332"/>
      <c r="F384" s="332"/>
      <c r="G384" s="52">
        <f>'01-Mapa de riesgo-UO'!I385</f>
        <v>0</v>
      </c>
      <c r="H384" s="332"/>
      <c r="I384" s="431"/>
      <c r="J384" s="332"/>
      <c r="K384" s="401"/>
      <c r="L384" s="399"/>
      <c r="M384" s="278">
        <f>IF('01-Mapa de riesgo-UO'!S385="No existen", "No existe control para el riesgo",'01-Mapa de riesgo-UO'!W385)</f>
        <v>0</v>
      </c>
      <c r="N384" s="278">
        <f>'01-Mapa de riesgo-UO'!AB385</f>
        <v>0</v>
      </c>
      <c r="O384" s="278">
        <f>'01-Mapa de riesgo-UO'!AG385</f>
        <v>0</v>
      </c>
      <c r="P384" s="280">
        <f>'01-Mapa de riesgo-UO'!AL385</f>
        <v>0</v>
      </c>
      <c r="Q384" s="280">
        <f>'01-Mapa de riesgo-UO'!AP385</f>
        <v>0</v>
      </c>
      <c r="R384" s="431"/>
      <c r="S384" s="399"/>
      <c r="T384" s="399"/>
      <c r="U384" s="283" t="str">
        <f>'01-Mapa de riesgo-UO'!AW385</f>
        <v>ASUMIR</v>
      </c>
      <c r="V384" s="283">
        <f>'01-Mapa de riesgo-UO'!AX385</f>
        <v>0</v>
      </c>
      <c r="W384" s="180">
        <f>IF(U384="COMPARTIR",'01-Mapa de riesgo-UO'!BA385, IF(U384=0, 0,$I$6))</f>
        <v>0</v>
      </c>
      <c r="X384" s="281"/>
      <c r="Y384" s="281"/>
      <c r="Z384" s="281"/>
      <c r="AA384" s="281"/>
      <c r="AB384" s="430"/>
    </row>
    <row r="385" spans="1:28" ht="65.25" hidden="1" customHeight="1" x14ac:dyDescent="0.2">
      <c r="A385" s="324">
        <v>126</v>
      </c>
      <c r="B385" s="332" t="str">
        <f>'01-Mapa de riesgo-UO'!D386</f>
        <v>ADMINISTRACIÓN_INSTITUCIONAL</v>
      </c>
      <c r="C385" s="402" t="str">
        <f>+'01-Mapa de riesgo-UO'!F386</f>
        <v>SI</v>
      </c>
      <c r="D385" s="332" t="str">
        <f>'01-Mapa de riesgo-UO'!J386</f>
        <v>Cumplimiento</v>
      </c>
      <c r="E385" s="332" t="str">
        <f>'01-Mapa de riesgo-UO'!K386</f>
        <v xml:space="preserve">No suscribir el contrato </v>
      </c>
      <c r="F385" s="332"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32" t="str">
        <f>'01-Mapa de riesgo-UO'!M386</f>
        <v xml:space="preserve">Retrasos en la prestación del servicio, pérdida económica, conflictos comerciales entre las partes, incumplimientos, falta de eficacia y eficiencia en los procesos de compra </v>
      </c>
      <c r="I385" s="431" t="str">
        <f>'01-Mapa de riesgo-UO'!AT386</f>
        <v>MODERADO</v>
      </c>
      <c r="J385" s="332" t="str">
        <f>'01-Mapa de riesgo-UO'!AU386</f>
        <v>No. de contratos no suscritos sobre el total de Invitaciones Públicas y Convocatorias Públicas</v>
      </c>
      <c r="K385" s="404">
        <v>0.4</v>
      </c>
      <c r="L385" s="399" t="s">
        <v>2381</v>
      </c>
      <c r="M385" s="278"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78">
        <f>'01-Mapa de riesgo-UO'!AB386</f>
        <v>0</v>
      </c>
      <c r="O385" s="278" t="str">
        <f>'01-Mapa de riesgo-UO'!AG386</f>
        <v>Jefe de Sección</v>
      </c>
      <c r="P385" s="280" t="str">
        <f>'01-Mapa de riesgo-UO'!AL386</f>
        <v>No definida</v>
      </c>
      <c r="Q385" s="280" t="str">
        <f>'01-Mapa de riesgo-UO'!AP386</f>
        <v>Preventivo</v>
      </c>
      <c r="R385" s="431" t="str">
        <f>'01-Mapa de riesgo-UO'!AR386</f>
        <v>ACEPTABLE</v>
      </c>
      <c r="S385" s="399" t="s">
        <v>2386</v>
      </c>
      <c r="T385" s="399"/>
      <c r="U385" s="283" t="str">
        <f>'01-Mapa de riesgo-UO'!AW386</f>
        <v>REDUCIR</v>
      </c>
      <c r="V385" s="283" t="str">
        <f>'01-Mapa de riesgo-UO'!AX386</f>
        <v>Verificar la póliza de seriedad de la oferta</v>
      </c>
      <c r="W385" s="180">
        <f>IF(U385="COMPARTIR",'01-Mapa de riesgo-UO'!BA386, IF(U385=0, 0,$I$6))</f>
        <v>0</v>
      </c>
      <c r="X385" s="281" t="s">
        <v>271</v>
      </c>
      <c r="Y385" s="281" t="s">
        <v>2397</v>
      </c>
      <c r="Z385" s="281" t="s">
        <v>559</v>
      </c>
      <c r="AA385" s="281"/>
      <c r="AB385" s="430" t="s">
        <v>2143</v>
      </c>
    </row>
    <row r="386" spans="1:28" ht="65.25" hidden="1" customHeight="1" x14ac:dyDescent="0.2">
      <c r="A386" s="324"/>
      <c r="B386" s="332"/>
      <c r="C386" s="402"/>
      <c r="D386" s="332"/>
      <c r="E386" s="332"/>
      <c r="F386" s="332"/>
      <c r="G386" s="52">
        <f>'01-Mapa de riesgo-UO'!I387</f>
        <v>0</v>
      </c>
      <c r="H386" s="332"/>
      <c r="I386" s="431"/>
      <c r="J386" s="332"/>
      <c r="K386" s="401"/>
      <c r="L386" s="399"/>
      <c r="M386" s="278">
        <f>IF('01-Mapa de riesgo-UO'!S387="No existen", "No existe control para el riesgo",'01-Mapa de riesgo-UO'!W387)</f>
        <v>0</v>
      </c>
      <c r="N386" s="278">
        <f>'01-Mapa de riesgo-UO'!AB387</f>
        <v>0</v>
      </c>
      <c r="O386" s="278">
        <f>'01-Mapa de riesgo-UO'!AG387</f>
        <v>0</v>
      </c>
      <c r="P386" s="280">
        <f>'01-Mapa de riesgo-UO'!AL387</f>
        <v>0</v>
      </c>
      <c r="Q386" s="280">
        <f>'01-Mapa de riesgo-UO'!AP387</f>
        <v>0</v>
      </c>
      <c r="R386" s="431"/>
      <c r="S386" s="399"/>
      <c r="T386" s="399"/>
      <c r="U386" s="283" t="str">
        <f>'01-Mapa de riesgo-UO'!AW387</f>
        <v>ASUMIR</v>
      </c>
      <c r="V386" s="283">
        <f>'01-Mapa de riesgo-UO'!AX387</f>
        <v>0</v>
      </c>
      <c r="W386" s="180">
        <f>IF(U386="COMPARTIR",'01-Mapa de riesgo-UO'!BA387, IF(U386=0, 0,$I$6))</f>
        <v>0</v>
      </c>
      <c r="X386" s="281"/>
      <c r="Y386" s="281"/>
      <c r="Z386" s="281"/>
      <c r="AA386" s="281"/>
      <c r="AB386" s="430"/>
    </row>
    <row r="387" spans="1:28" ht="65.25" hidden="1" customHeight="1" x14ac:dyDescent="0.2">
      <c r="A387" s="324"/>
      <c r="B387" s="332"/>
      <c r="C387" s="402"/>
      <c r="D387" s="332"/>
      <c r="E387" s="332"/>
      <c r="F387" s="332"/>
      <c r="G387" s="52">
        <f>'01-Mapa de riesgo-UO'!I388</f>
        <v>0</v>
      </c>
      <c r="H387" s="332"/>
      <c r="I387" s="431"/>
      <c r="J387" s="332"/>
      <c r="K387" s="401"/>
      <c r="L387" s="399"/>
      <c r="M387" s="278">
        <f>IF('01-Mapa de riesgo-UO'!S388="No existen", "No existe control para el riesgo",'01-Mapa de riesgo-UO'!W388)</f>
        <v>0</v>
      </c>
      <c r="N387" s="278">
        <f>'01-Mapa de riesgo-UO'!AB388</f>
        <v>0</v>
      </c>
      <c r="O387" s="278">
        <f>'01-Mapa de riesgo-UO'!AG388</f>
        <v>0</v>
      </c>
      <c r="P387" s="280">
        <f>'01-Mapa de riesgo-UO'!AL388</f>
        <v>0</v>
      </c>
      <c r="Q387" s="280">
        <f>'01-Mapa de riesgo-UO'!AP388</f>
        <v>0</v>
      </c>
      <c r="R387" s="431"/>
      <c r="S387" s="399"/>
      <c r="T387" s="399"/>
      <c r="U387" s="283" t="str">
        <f>'01-Mapa de riesgo-UO'!AW388</f>
        <v>ASUMIR</v>
      </c>
      <c r="V387" s="283">
        <f>'01-Mapa de riesgo-UO'!AX388</f>
        <v>0</v>
      </c>
      <c r="W387" s="180">
        <f>IF(U387="COMPARTIR",'01-Mapa de riesgo-UO'!BA388, IF(U387=0, 0,$I$6))</f>
        <v>0</v>
      </c>
      <c r="X387" s="281"/>
      <c r="Y387" s="281"/>
      <c r="Z387" s="281"/>
      <c r="AA387" s="281"/>
      <c r="AB387" s="430"/>
    </row>
    <row r="388" spans="1:28" ht="65.25" hidden="1" customHeight="1" x14ac:dyDescent="0.2">
      <c r="A388" s="324">
        <v>127</v>
      </c>
      <c r="B388" s="332" t="str">
        <f>'01-Mapa de riesgo-UO'!D389</f>
        <v>ADMINISTRACIÓN_INSTITUCIONAL</v>
      </c>
      <c r="C388" s="402" t="str">
        <f>+'01-Mapa de riesgo-UO'!F389</f>
        <v>SI</v>
      </c>
      <c r="D388" s="332" t="str">
        <f>'01-Mapa de riesgo-UO'!J389</f>
        <v>Operacional</v>
      </c>
      <c r="E388" s="332" t="str">
        <f>'01-Mapa de riesgo-UO'!K389</f>
        <v>Operacional</v>
      </c>
      <c r="F388" s="332"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32" t="str">
        <f>'01-Mapa de riesgo-UO'!M389</f>
        <v xml:space="preserve">
- Servicio no disponible
- Perdida de la confianza de los usuarios</v>
      </c>
      <c r="I388" s="431" t="str">
        <f>'01-Mapa de riesgo-UO'!AT389</f>
        <v>MODERADO</v>
      </c>
      <c r="J388" s="332" t="str">
        <f>'01-Mapa de riesgo-UO'!AU389</f>
        <v>Nro de Errores graves en aplicativos / Total de Errores en aplicativos reportados por semestre</v>
      </c>
      <c r="K388" s="440">
        <f>ROUND(27/516*100,3)</f>
        <v>5.2329999999999997</v>
      </c>
      <c r="L388" s="434" t="s">
        <v>2871</v>
      </c>
      <c r="M388" s="278" t="str">
        <f>IF('01-Mapa de riesgo-UO'!S389="No existen", "No existe control para el riesgo",'01-Mapa de riesgo-UO'!W389)</f>
        <v>Revisión de casos reportados en el ServiceDesk</v>
      </c>
      <c r="N388" s="278">
        <f>'01-Mapa de riesgo-UO'!AB389</f>
        <v>0</v>
      </c>
      <c r="O388" s="278" t="str">
        <f>'01-Mapa de riesgo-UO'!AG389</f>
        <v>Profesional grado 15/  Coordinador de desarrollo
Profesional I</v>
      </c>
      <c r="P388" s="280" t="str">
        <f>'01-Mapa de riesgo-UO'!AL389</f>
        <v>Diaria</v>
      </c>
      <c r="Q388" s="280" t="str">
        <f>'01-Mapa de riesgo-UO'!AP389</f>
        <v>Detectivo</v>
      </c>
      <c r="R388" s="431" t="str">
        <f>'01-Mapa de riesgo-UO'!AR389</f>
        <v>ACEPTABLE</v>
      </c>
      <c r="S388" s="434" t="s">
        <v>2414</v>
      </c>
      <c r="T388" s="434"/>
      <c r="U388" s="283" t="str">
        <f>'01-Mapa de riesgo-UO'!AW389</f>
        <v>REDUCIR</v>
      </c>
      <c r="V388" s="283" t="str">
        <f>'01-Mapa de riesgo-UO'!AX389</f>
        <v>Realizar ajustes de las aplicaciones para cumplir con los requerimientos solicitados</v>
      </c>
      <c r="W388" s="180">
        <f>IF(U388="COMPARTIR",'01-Mapa de riesgo-UO'!BA389, IF(U388=0, 0,$I$6))</f>
        <v>0</v>
      </c>
      <c r="X388" s="281" t="s">
        <v>271</v>
      </c>
      <c r="Y388" s="286" t="s">
        <v>2417</v>
      </c>
      <c r="Z388" s="281" t="s">
        <v>559</v>
      </c>
      <c r="AA388" s="281"/>
      <c r="AB388" s="430" t="s">
        <v>2143</v>
      </c>
    </row>
    <row r="389" spans="1:28" ht="65.25" hidden="1" customHeight="1" x14ac:dyDescent="0.2">
      <c r="A389" s="324"/>
      <c r="B389" s="332"/>
      <c r="C389" s="402"/>
      <c r="D389" s="332"/>
      <c r="E389" s="332"/>
      <c r="F389" s="332"/>
      <c r="G389" s="52">
        <f>'01-Mapa de riesgo-UO'!I390</f>
        <v>0</v>
      </c>
      <c r="H389" s="332"/>
      <c r="I389" s="431"/>
      <c r="J389" s="332"/>
      <c r="K389" s="440"/>
      <c r="L389" s="399"/>
      <c r="M389" s="278">
        <f>IF('01-Mapa de riesgo-UO'!S390="No existen", "No existe control para el riesgo",'01-Mapa de riesgo-UO'!W390)</f>
        <v>0</v>
      </c>
      <c r="N389" s="278">
        <f>'01-Mapa de riesgo-UO'!AB390</f>
        <v>0</v>
      </c>
      <c r="O389" s="278">
        <f>'01-Mapa de riesgo-UO'!AG390</f>
        <v>0</v>
      </c>
      <c r="P389" s="280">
        <f>'01-Mapa de riesgo-UO'!AL390</f>
        <v>0</v>
      </c>
      <c r="Q389" s="280">
        <f>'01-Mapa de riesgo-UO'!AP390</f>
        <v>0</v>
      </c>
      <c r="R389" s="431"/>
      <c r="S389" s="434"/>
      <c r="T389" s="434"/>
      <c r="U389" s="283">
        <f>'01-Mapa de riesgo-UO'!AW390</f>
        <v>0</v>
      </c>
      <c r="V389" s="283">
        <f>'01-Mapa de riesgo-UO'!AX390</f>
        <v>0</v>
      </c>
      <c r="W389" s="180">
        <f>IF(U389="COMPARTIR",'01-Mapa de riesgo-UO'!BA390, IF(U389=0, 0,$I$6))</f>
        <v>0</v>
      </c>
      <c r="X389" s="281"/>
      <c r="Y389" s="286"/>
      <c r="Z389" s="281"/>
      <c r="AA389" s="281"/>
      <c r="AB389" s="430"/>
    </row>
    <row r="390" spans="1:28" ht="65.25" hidden="1" customHeight="1" x14ac:dyDescent="0.2">
      <c r="A390" s="324"/>
      <c r="B390" s="332"/>
      <c r="C390" s="402"/>
      <c r="D390" s="332"/>
      <c r="E390" s="332"/>
      <c r="F390" s="332"/>
      <c r="G390" s="52">
        <f>'01-Mapa de riesgo-UO'!I391</f>
        <v>0</v>
      </c>
      <c r="H390" s="332"/>
      <c r="I390" s="431"/>
      <c r="J390" s="332"/>
      <c r="K390" s="433"/>
      <c r="L390" s="399"/>
      <c r="M390" s="278">
        <f>IF('01-Mapa de riesgo-UO'!S391="No existen", "No existe control para el riesgo",'01-Mapa de riesgo-UO'!W391)</f>
        <v>0</v>
      </c>
      <c r="N390" s="278">
        <f>'01-Mapa de riesgo-UO'!AB391</f>
        <v>0</v>
      </c>
      <c r="O390" s="278">
        <f>'01-Mapa de riesgo-UO'!AG391</f>
        <v>0</v>
      </c>
      <c r="P390" s="280">
        <f>'01-Mapa de riesgo-UO'!AL391</f>
        <v>0</v>
      </c>
      <c r="Q390" s="280">
        <f>'01-Mapa de riesgo-UO'!AP391</f>
        <v>0</v>
      </c>
      <c r="R390" s="431"/>
      <c r="S390" s="434"/>
      <c r="T390" s="434"/>
      <c r="U390" s="283">
        <f>'01-Mapa de riesgo-UO'!AW391</f>
        <v>0</v>
      </c>
      <c r="V390" s="283">
        <f>'01-Mapa de riesgo-UO'!AX391</f>
        <v>0</v>
      </c>
      <c r="W390" s="180">
        <f>IF(U390="COMPARTIR",'01-Mapa de riesgo-UO'!BA391, IF(U390=0, 0,$I$6))</f>
        <v>0</v>
      </c>
      <c r="X390" s="281"/>
      <c r="Y390" s="286"/>
      <c r="Z390" s="281"/>
      <c r="AA390" s="281"/>
      <c r="AB390" s="430"/>
    </row>
    <row r="391" spans="1:28" ht="65.25" hidden="1" customHeight="1" x14ac:dyDescent="0.2">
      <c r="A391" s="324">
        <v>128</v>
      </c>
      <c r="B391" s="332" t="str">
        <f>'01-Mapa de riesgo-UO'!D392</f>
        <v>ADMINISTRACIÓN_INSTITUCIONAL</v>
      </c>
      <c r="C391" s="402" t="str">
        <f>+'01-Mapa de riesgo-UO'!F392</f>
        <v>SI</v>
      </c>
      <c r="D391" s="332" t="str">
        <f>'01-Mapa de riesgo-UO'!J392</f>
        <v>Tecnología</v>
      </c>
      <c r="E391" s="332" t="str">
        <f>'01-Mapa de riesgo-UO'!K392</f>
        <v>Tecnológico</v>
      </c>
      <c r="F391" s="332"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32" t="str">
        <f>'01-Mapa de riesgo-UO'!M392</f>
        <v>- Retrasos en las actividades propias de las dependencias. 
- Servicio no disponible.
- Perdida de la confianza de los usuarios.</v>
      </c>
      <c r="I391" s="431" t="str">
        <f>'01-Mapa de riesgo-UO'!AT392</f>
        <v>LEVE</v>
      </c>
      <c r="J391" s="332" t="str">
        <f>'01-Mapa de riesgo-UO'!AU392</f>
        <v xml:space="preserve">No. de minutos que los dispositivos físicos o virtuales estan disponibles/((365x24x60)/2)
</v>
      </c>
      <c r="K391" s="439">
        <f>ROUND(((1800*100)/262800),3)%</f>
        <v>6.8500000000000002E-3</v>
      </c>
      <c r="L391" s="399" t="s">
        <v>2872</v>
      </c>
      <c r="M391" s="278" t="str">
        <f>IF('01-Mapa de riesgo-UO'!S392="No existen", "No existe control para el riesgo",'01-Mapa de riesgo-UO'!W392)</f>
        <v>Software de Monitoreo de los servidores y reestablecimiento de los mismos</v>
      </c>
      <c r="N391" s="278">
        <f>'01-Mapa de riesgo-UO'!AB392</f>
        <v>0</v>
      </c>
      <c r="O391" s="278" t="str">
        <f>'01-Mapa de riesgo-UO'!AG392</f>
        <v>Profesional I</v>
      </c>
      <c r="P391" s="280" t="str">
        <f>'01-Mapa de riesgo-UO'!AL392</f>
        <v>Diaria</v>
      </c>
      <c r="Q391" s="280" t="str">
        <f>'01-Mapa de riesgo-UO'!AP392</f>
        <v>Detectivo</v>
      </c>
      <c r="R391" s="431" t="str">
        <f>'01-Mapa de riesgo-UO'!AR392</f>
        <v>ACEPTABLE</v>
      </c>
      <c r="S391" s="434" t="s">
        <v>2415</v>
      </c>
      <c r="T391" s="434"/>
      <c r="U391" s="283" t="str">
        <f>'01-Mapa de riesgo-UO'!AW392</f>
        <v>ASUMIR</v>
      </c>
      <c r="V391" s="283" t="str">
        <f>'01-Mapa de riesgo-UO'!AX392</f>
        <v>Monitoreo constante y contratos de soporte</v>
      </c>
      <c r="W391" s="180">
        <f>IF(U391="COMPARTIR",'01-Mapa de riesgo-UO'!BA392, IF(U391=0, 0,$I$6))</f>
        <v>0</v>
      </c>
      <c r="X391" s="281" t="s">
        <v>271</v>
      </c>
      <c r="Y391" s="286" t="s">
        <v>2418</v>
      </c>
      <c r="Z391" s="281" t="s">
        <v>559</v>
      </c>
      <c r="AA391" s="281"/>
      <c r="AB391" s="430" t="s">
        <v>2143</v>
      </c>
    </row>
    <row r="392" spans="1:28" ht="65.25" hidden="1" customHeight="1" x14ac:dyDescent="0.2">
      <c r="A392" s="324"/>
      <c r="B392" s="332"/>
      <c r="C392" s="402"/>
      <c r="D392" s="332"/>
      <c r="E392" s="332"/>
      <c r="F392" s="332"/>
      <c r="G392" s="52">
        <f>'01-Mapa de riesgo-UO'!I393</f>
        <v>0</v>
      </c>
      <c r="H392" s="332"/>
      <c r="I392" s="431"/>
      <c r="J392" s="332"/>
      <c r="K392" s="401"/>
      <c r="L392" s="399"/>
      <c r="M392" s="278">
        <f>IF('01-Mapa de riesgo-UO'!S393="No existen", "No existe control para el riesgo",'01-Mapa de riesgo-UO'!W393)</f>
        <v>0</v>
      </c>
      <c r="N392" s="278">
        <f>'01-Mapa de riesgo-UO'!AB393</f>
        <v>0</v>
      </c>
      <c r="O392" s="278">
        <f>'01-Mapa de riesgo-UO'!AG393</f>
        <v>0</v>
      </c>
      <c r="P392" s="280">
        <f>'01-Mapa de riesgo-UO'!AL393</f>
        <v>0</v>
      </c>
      <c r="Q392" s="280">
        <f>'01-Mapa de riesgo-UO'!AP393</f>
        <v>0</v>
      </c>
      <c r="R392" s="431"/>
      <c r="S392" s="434"/>
      <c r="T392" s="434"/>
      <c r="U392" s="283">
        <f>'01-Mapa de riesgo-UO'!AW393</f>
        <v>0</v>
      </c>
      <c r="V392" s="283">
        <f>'01-Mapa de riesgo-UO'!AX393</f>
        <v>0</v>
      </c>
      <c r="W392" s="180">
        <f>IF(U392="COMPARTIR",'01-Mapa de riesgo-UO'!BA393, IF(U392=0, 0,$I$6))</f>
        <v>0</v>
      </c>
      <c r="X392" s="281"/>
      <c r="Y392" s="281"/>
      <c r="Z392" s="281"/>
      <c r="AA392" s="281"/>
      <c r="AB392" s="430"/>
    </row>
    <row r="393" spans="1:28" ht="65.25" hidden="1" customHeight="1" x14ac:dyDescent="0.2">
      <c r="A393" s="324"/>
      <c r="B393" s="332"/>
      <c r="C393" s="402"/>
      <c r="D393" s="332"/>
      <c r="E393" s="332"/>
      <c r="F393" s="332"/>
      <c r="G393" s="52">
        <f>'01-Mapa de riesgo-UO'!I394</f>
        <v>0</v>
      </c>
      <c r="H393" s="332"/>
      <c r="I393" s="431"/>
      <c r="J393" s="332"/>
      <c r="K393" s="401"/>
      <c r="L393" s="399"/>
      <c r="M393" s="278">
        <f>IF('01-Mapa de riesgo-UO'!S394="No existen", "No existe control para el riesgo",'01-Mapa de riesgo-UO'!W394)</f>
        <v>0</v>
      </c>
      <c r="N393" s="278">
        <f>'01-Mapa de riesgo-UO'!AB394</f>
        <v>0</v>
      </c>
      <c r="O393" s="278">
        <f>'01-Mapa de riesgo-UO'!AG394</f>
        <v>0</v>
      </c>
      <c r="P393" s="280">
        <f>'01-Mapa de riesgo-UO'!AL394</f>
        <v>0</v>
      </c>
      <c r="Q393" s="280">
        <f>'01-Mapa de riesgo-UO'!AP394</f>
        <v>0</v>
      </c>
      <c r="R393" s="431"/>
      <c r="S393" s="434"/>
      <c r="T393" s="434"/>
      <c r="U393" s="283">
        <f>'01-Mapa de riesgo-UO'!AW394</f>
        <v>0</v>
      </c>
      <c r="V393" s="283">
        <f>'01-Mapa de riesgo-UO'!AX394</f>
        <v>0</v>
      </c>
      <c r="W393" s="180">
        <f>IF(U393="COMPARTIR",'01-Mapa de riesgo-UO'!BA394, IF(U393=0, 0,$I$6))</f>
        <v>0</v>
      </c>
      <c r="X393" s="281"/>
      <c r="Y393" s="281"/>
      <c r="Z393" s="281"/>
      <c r="AA393" s="281"/>
      <c r="AB393" s="430"/>
    </row>
    <row r="394" spans="1:28" ht="65.25" hidden="1" customHeight="1" x14ac:dyDescent="0.2">
      <c r="A394" s="324">
        <v>129</v>
      </c>
      <c r="B394" s="332" t="str">
        <f>'01-Mapa de riesgo-UO'!D395</f>
        <v>ADMINISTRACIÓN_INSTITUCIONAL</v>
      </c>
      <c r="C394" s="402" t="str">
        <f>+'01-Mapa de riesgo-UO'!F395</f>
        <v>NO</v>
      </c>
      <c r="D394" s="332" t="str">
        <f>'01-Mapa de riesgo-UO'!J395</f>
        <v>Cumplimiento</v>
      </c>
      <c r="E394" s="332" t="str">
        <f>'01-Mapa de riesgo-UO'!K395</f>
        <v>Protección de Datos</v>
      </c>
      <c r="F394" s="332"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32" t="str">
        <f>'01-Mapa de riesgo-UO'!M395</f>
        <v>- Fuga de Información.
- Incumplimiento de la norma.
- Posibles sanciones de la Superintendencia de Industria Y Comercio (SIC).
- Entrega de información confidencial.</v>
      </c>
      <c r="I394" s="431" t="str">
        <f>'01-Mapa de riesgo-UO'!AT395</f>
        <v>LEVE</v>
      </c>
      <c r="J394" s="332" t="str">
        <f>'01-Mapa de riesgo-UO'!AU395</f>
        <v xml:space="preserve">(No de capacitaciones atendidas/ No. De capacitaciones programadas)*100
</v>
      </c>
      <c r="K394" s="439">
        <f>12/12</f>
        <v>1</v>
      </c>
      <c r="L394" s="399" t="s">
        <v>2873</v>
      </c>
      <c r="M394" s="278" t="str">
        <f>IF('01-Mapa de riesgo-UO'!S395="No existen", "No existe control para el riesgo",'01-Mapa de riesgo-UO'!W395)</f>
        <v>Socialización, sensibilización y asesorias referente a Protección de datos, directrices de la universidad y normatividad nacional.</v>
      </c>
      <c r="N394" s="278">
        <f>'01-Mapa de riesgo-UO'!AB395</f>
        <v>0</v>
      </c>
      <c r="O394" s="278" t="str">
        <f>'01-Mapa de riesgo-UO'!AG395</f>
        <v>Profesional 1</v>
      </c>
      <c r="P394" s="280" t="str">
        <f>'01-Mapa de riesgo-UO'!AL395</f>
        <v>Bimestral</v>
      </c>
      <c r="Q394" s="280" t="str">
        <f>'01-Mapa de riesgo-UO'!AP395</f>
        <v>Preventivo</v>
      </c>
      <c r="R394" s="431" t="str">
        <f>'01-Mapa de riesgo-UO'!AR395</f>
        <v>ACEPTABLE</v>
      </c>
      <c r="S394" s="434" t="s">
        <v>2416</v>
      </c>
      <c r="T394" s="434"/>
      <c r="U394" s="283" t="str">
        <f>'01-Mapa de riesgo-UO'!AW395</f>
        <v>ASUMIR</v>
      </c>
      <c r="V394" s="283" t="str">
        <f>'01-Mapa de riesgo-UO'!AX395</f>
        <v>Realizar la socializacion, sensibilizacion de las normas y realizar las asesorias.</v>
      </c>
      <c r="W394" s="180">
        <f>IF(U394="COMPARTIR",'01-Mapa de riesgo-UO'!BA395, IF(U394=0, 0,$I$6))</f>
        <v>0</v>
      </c>
      <c r="X394" s="281" t="s">
        <v>271</v>
      </c>
      <c r="Y394" s="281" t="s">
        <v>2419</v>
      </c>
      <c r="Z394" s="281" t="s">
        <v>559</v>
      </c>
      <c r="AA394" s="281"/>
      <c r="AB394" s="430" t="s">
        <v>2143</v>
      </c>
    </row>
    <row r="395" spans="1:28" ht="65.25" hidden="1" customHeight="1" x14ac:dyDescent="0.2">
      <c r="A395" s="324"/>
      <c r="B395" s="332"/>
      <c r="C395" s="402"/>
      <c r="D395" s="332"/>
      <c r="E395" s="332"/>
      <c r="F395" s="332"/>
      <c r="G395" s="52">
        <f>'01-Mapa de riesgo-UO'!I396</f>
        <v>0</v>
      </c>
      <c r="H395" s="332"/>
      <c r="I395" s="431"/>
      <c r="J395" s="332"/>
      <c r="K395" s="401"/>
      <c r="L395" s="399"/>
      <c r="M395" s="278">
        <f>IF('01-Mapa de riesgo-UO'!S396="No existen", "No existe control para el riesgo",'01-Mapa de riesgo-UO'!W396)</f>
        <v>0</v>
      </c>
      <c r="N395" s="278">
        <f>'01-Mapa de riesgo-UO'!AB396</f>
        <v>0</v>
      </c>
      <c r="O395" s="278">
        <f>'01-Mapa de riesgo-UO'!AG396</f>
        <v>0</v>
      </c>
      <c r="P395" s="280">
        <f>'01-Mapa de riesgo-UO'!AL396</f>
        <v>0</v>
      </c>
      <c r="Q395" s="280">
        <f>'01-Mapa de riesgo-UO'!AP396</f>
        <v>0</v>
      </c>
      <c r="R395" s="431"/>
      <c r="S395" s="399"/>
      <c r="T395" s="399"/>
      <c r="U395" s="283">
        <f>'01-Mapa de riesgo-UO'!AW396</f>
        <v>0</v>
      </c>
      <c r="V395" s="283">
        <f>'01-Mapa de riesgo-UO'!AX396</f>
        <v>0</v>
      </c>
      <c r="W395" s="180">
        <f>IF(U395="COMPARTIR",'01-Mapa de riesgo-UO'!BA396, IF(U395=0, 0,$I$6))</f>
        <v>0</v>
      </c>
      <c r="X395" s="281"/>
      <c r="Y395" s="281"/>
      <c r="Z395" s="281"/>
      <c r="AA395" s="281"/>
      <c r="AB395" s="430"/>
    </row>
    <row r="396" spans="1:28" ht="65.25" hidden="1" customHeight="1" x14ac:dyDescent="0.2">
      <c r="A396" s="324"/>
      <c r="B396" s="332"/>
      <c r="C396" s="402"/>
      <c r="D396" s="332"/>
      <c r="E396" s="332"/>
      <c r="F396" s="332"/>
      <c r="G396" s="52">
        <f>'01-Mapa de riesgo-UO'!I397</f>
        <v>0</v>
      </c>
      <c r="H396" s="332"/>
      <c r="I396" s="431"/>
      <c r="J396" s="332"/>
      <c r="K396" s="401"/>
      <c r="L396" s="399"/>
      <c r="M396" s="278">
        <f>IF('01-Mapa de riesgo-UO'!S397="No existen", "No existe control para el riesgo",'01-Mapa de riesgo-UO'!W397)</f>
        <v>0</v>
      </c>
      <c r="N396" s="278">
        <f>'01-Mapa de riesgo-UO'!AB397</f>
        <v>0</v>
      </c>
      <c r="O396" s="278">
        <f>'01-Mapa de riesgo-UO'!AG397</f>
        <v>0</v>
      </c>
      <c r="P396" s="280">
        <f>'01-Mapa de riesgo-UO'!AL397</f>
        <v>0</v>
      </c>
      <c r="Q396" s="280">
        <f>'01-Mapa de riesgo-UO'!AP397</f>
        <v>0</v>
      </c>
      <c r="R396" s="431"/>
      <c r="S396" s="399"/>
      <c r="T396" s="399"/>
      <c r="U396" s="283">
        <f>'01-Mapa de riesgo-UO'!AW397</f>
        <v>0</v>
      </c>
      <c r="V396" s="283">
        <f>'01-Mapa de riesgo-UO'!AX397</f>
        <v>0</v>
      </c>
      <c r="W396" s="180">
        <f>IF(U396="COMPARTIR",'01-Mapa de riesgo-UO'!BA397, IF(U396=0, 0,$I$6))</f>
        <v>0</v>
      </c>
      <c r="X396" s="281"/>
      <c r="Y396" s="281"/>
      <c r="Z396" s="281"/>
      <c r="AA396" s="281"/>
      <c r="AB396" s="430"/>
    </row>
    <row r="397" spans="1:28" ht="65.25" hidden="1" customHeight="1" x14ac:dyDescent="0.2">
      <c r="A397" s="324">
        <v>130</v>
      </c>
      <c r="B397" s="332" t="str">
        <f>'01-Mapa de riesgo-UO'!D398</f>
        <v>ADMINISTRACIÓN_INSTITUCIONAL</v>
      </c>
      <c r="C397" s="402" t="str">
        <f>+'01-Mapa de riesgo-UO'!F398</f>
        <v>NO</v>
      </c>
      <c r="D397" s="332" t="str">
        <f>'01-Mapa de riesgo-UO'!J398</f>
        <v>Cumplimiento</v>
      </c>
      <c r="E397" s="332" t="str">
        <f>'01-Mapa de riesgo-UO'!K398</f>
        <v>Vencimiento de los términos establecidos por la ley</v>
      </c>
      <c r="F397" s="332"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32" t="str">
        <f>'01-Mapa de riesgo-UO'!M398</f>
        <v>Apertura de procesos disciplinarios.
Investigaciones administrativa.
Investigaciones Fiscales.
Investigaciones Penales</v>
      </c>
      <c r="I397" s="431" t="str">
        <f>'01-Mapa de riesgo-UO'!AT398</f>
        <v>LEVE</v>
      </c>
      <c r="J397" s="332" t="str">
        <f>'01-Mapa de riesgo-UO'!AU398</f>
        <v>No. De procesos con términos vencidos / total de procesos</v>
      </c>
      <c r="K397" s="401">
        <v>0</v>
      </c>
      <c r="L397" s="399" t="s">
        <v>2420</v>
      </c>
      <c r="M397" s="278" t="str">
        <f>IF('01-Mapa de riesgo-UO'!S398="No existen", "No existe control para el riesgo",'01-Mapa de riesgo-UO'!W398)</f>
        <v>1.Otorgamiento de poder para representación Judicial y/o Administrativa.</v>
      </c>
      <c r="N397" s="278">
        <f>'01-Mapa de riesgo-UO'!AB398</f>
        <v>0</v>
      </c>
      <c r="O397" s="278" t="str">
        <f>'01-Mapa de riesgo-UO'!AG398</f>
        <v>TRANSITORIO ADMINISTRATIVO PROFESIONAL III</v>
      </c>
      <c r="P397" s="280" t="str">
        <f>'01-Mapa de riesgo-UO'!AL398</f>
        <v>No definida</v>
      </c>
      <c r="Q397" s="280" t="str">
        <f>'01-Mapa de riesgo-UO'!AP398</f>
        <v>Preventivo</v>
      </c>
      <c r="R397" s="431" t="str">
        <f>'01-Mapa de riesgo-UO'!AR398</f>
        <v>FUERTE</v>
      </c>
      <c r="S397" s="399" t="s">
        <v>2425</v>
      </c>
      <c r="T397" s="399"/>
      <c r="U397" s="283" t="str">
        <f>'01-Mapa de riesgo-UO'!AW398</f>
        <v>ASUMIR</v>
      </c>
      <c r="V397" s="283">
        <f>'01-Mapa de riesgo-UO'!AX398</f>
        <v>0</v>
      </c>
      <c r="W397" s="180">
        <f>IF(U397="COMPARTIR",'01-Mapa de riesgo-UO'!BA398, IF(U397=0, 0,$I$6))</f>
        <v>0</v>
      </c>
      <c r="X397" s="281"/>
      <c r="Y397" s="281"/>
      <c r="Z397" s="281"/>
      <c r="AA397" s="281"/>
      <c r="AB397" s="430" t="s">
        <v>2143</v>
      </c>
    </row>
    <row r="398" spans="1:28" ht="65.25" hidden="1" customHeight="1" x14ac:dyDescent="0.2">
      <c r="A398" s="324"/>
      <c r="B398" s="332"/>
      <c r="C398" s="402"/>
      <c r="D398" s="332"/>
      <c r="E398" s="332"/>
      <c r="F398" s="332"/>
      <c r="G398" s="52">
        <f>'01-Mapa de riesgo-UO'!I399</f>
        <v>0</v>
      </c>
      <c r="H398" s="332"/>
      <c r="I398" s="431"/>
      <c r="J398" s="332"/>
      <c r="K398" s="401"/>
      <c r="L398" s="399"/>
      <c r="M398" s="278" t="str">
        <f>IF('01-Mapa de riesgo-UO'!S399="No existen", "No existe control para el riesgo",'01-Mapa de riesgo-UO'!W399)</f>
        <v>2. Registro de actuaciones procesales en el aplicativo e-KOGUI y seguimiento a las mismas</v>
      </c>
      <c r="N398" s="278" t="str">
        <f>'01-Mapa de riesgo-UO'!AB399</f>
        <v>E-KOGUI</v>
      </c>
      <c r="O398" s="278" t="str">
        <f>'01-Mapa de riesgo-UO'!AG399</f>
        <v>TRANSITORIO ADMINISTRATIVO PROFESIONAL III</v>
      </c>
      <c r="P398" s="280" t="str">
        <f>'01-Mapa de riesgo-UO'!AL399</f>
        <v>No definida</v>
      </c>
      <c r="Q398" s="280" t="str">
        <f>'01-Mapa de riesgo-UO'!AP399</f>
        <v>Preventivo</v>
      </c>
      <c r="R398" s="431"/>
      <c r="S398" s="399"/>
      <c r="T398" s="399"/>
      <c r="U398" s="283" t="str">
        <f>'01-Mapa de riesgo-UO'!AW399</f>
        <v>ASUMIR</v>
      </c>
      <c r="V398" s="283">
        <f>'01-Mapa de riesgo-UO'!AX399</f>
        <v>0</v>
      </c>
      <c r="W398" s="180">
        <f>IF(U398="COMPARTIR",'01-Mapa de riesgo-UO'!BA399, IF(U398=0, 0,$I$6))</f>
        <v>0</v>
      </c>
      <c r="X398" s="281"/>
      <c r="Y398" s="281"/>
      <c r="Z398" s="281"/>
      <c r="AA398" s="281"/>
      <c r="AB398" s="430"/>
    </row>
    <row r="399" spans="1:28" ht="65.25" hidden="1" customHeight="1" x14ac:dyDescent="0.2">
      <c r="A399" s="324"/>
      <c r="B399" s="332"/>
      <c r="C399" s="402"/>
      <c r="D399" s="332"/>
      <c r="E399" s="332"/>
      <c r="F399" s="332"/>
      <c r="G399" s="52">
        <f>'01-Mapa de riesgo-UO'!I400</f>
        <v>0</v>
      </c>
      <c r="H399" s="332"/>
      <c r="I399" s="431"/>
      <c r="J399" s="332"/>
      <c r="K399" s="401"/>
      <c r="L399" s="399"/>
      <c r="M399" s="278" t="str">
        <f>IF('01-Mapa de riesgo-UO'!S400="No existen", "No existe control para el riesgo",'01-Mapa de riesgo-UO'!W400)</f>
        <v>3.Solicitud de informes trimestrales respecto de avances y estados de los procesos, en donde la Universidad actúa en calidad de demandante o demandada.</v>
      </c>
      <c r="N399" s="278">
        <f>'01-Mapa de riesgo-UO'!AB400</f>
        <v>0</v>
      </c>
      <c r="O399" s="278" t="str">
        <f>'01-Mapa de riesgo-UO'!AG400</f>
        <v>TRANSITORIO ADMINISTRATIVO PROFESIONAL III</v>
      </c>
      <c r="P399" s="280" t="str">
        <f>'01-Mapa de riesgo-UO'!AL400</f>
        <v>Trimestral</v>
      </c>
      <c r="Q399" s="280" t="str">
        <f>'01-Mapa de riesgo-UO'!AP400</f>
        <v>Preventivo</v>
      </c>
      <c r="R399" s="431"/>
      <c r="S399" s="399"/>
      <c r="T399" s="399"/>
      <c r="U399" s="283" t="str">
        <f>'01-Mapa de riesgo-UO'!AW400</f>
        <v>ASUMIR</v>
      </c>
      <c r="V399" s="283">
        <f>'01-Mapa de riesgo-UO'!AX400</f>
        <v>0</v>
      </c>
      <c r="W399" s="180">
        <f>IF(U399="COMPARTIR",'01-Mapa de riesgo-UO'!BA400, IF(U399=0, 0,$I$6))</f>
        <v>0</v>
      </c>
      <c r="X399" s="281"/>
      <c r="Y399" s="281"/>
      <c r="Z399" s="281"/>
      <c r="AA399" s="281"/>
      <c r="AB399" s="430"/>
    </row>
    <row r="400" spans="1:28" ht="65.25" hidden="1" customHeight="1" x14ac:dyDescent="0.2">
      <c r="A400" s="324">
        <v>131</v>
      </c>
      <c r="B400" s="332" t="str">
        <f>'01-Mapa de riesgo-UO'!D401</f>
        <v>ADMINISTRACIÓN_INSTITUCIONAL</v>
      </c>
      <c r="C400" s="402" t="str">
        <f>+'01-Mapa de riesgo-UO'!F401</f>
        <v>NO</v>
      </c>
      <c r="D400" s="332" t="str">
        <f>'01-Mapa de riesgo-UO'!J401</f>
        <v>Operacional</v>
      </c>
      <c r="E400" s="332" t="str">
        <f>'01-Mapa de riesgo-UO'!K401</f>
        <v>INCUMPLIMIENTO A LA PROMESA DE SERVICIOS DE 8 DIAS HABILES, PARA GESTIONAR LAS NECESIDADES DE TIPO CONTRACTUAL DE LAS DEPENDENCIAS</v>
      </c>
      <c r="F400" s="332"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32" t="str">
        <f>'01-Mapa de riesgo-UO'!M401</f>
        <v>RETRASO EN LA EJECUCION CONTRACTUAL DE LAS NECESIDADES DE LAS DEPENDENCIAS UNIVERSITARIAS</v>
      </c>
      <c r="I400" s="431" t="str">
        <f>'01-Mapa de riesgo-UO'!AT401</f>
        <v>MODERADO</v>
      </c>
      <c r="J400" s="332" t="str">
        <f>'01-Mapa de riesgo-UO'!AU401</f>
        <v>NUMERORO DE SOLIICTUDES DE CONTRATCION TRAMITADAS EN MAS DE 8 DIAS HABILES</v>
      </c>
      <c r="K400" s="401">
        <v>0.04</v>
      </c>
      <c r="L400" s="399" t="s">
        <v>2421</v>
      </c>
      <c r="M400" s="278" t="str">
        <f>IF('01-Mapa de riesgo-UO'!S401="No existen", "No existe control para el riesgo",'01-Mapa de riesgo-UO'!W401)</f>
        <v>SEGUIMIENTO A LAS SOLICITUDES DE CONTRATCION</v>
      </c>
      <c r="N400" s="278">
        <f>'01-Mapa de riesgo-UO'!AB401</f>
        <v>0</v>
      </c>
      <c r="O400" s="278" t="str">
        <f>'01-Mapa de riesgo-UO'!AG401</f>
        <v>DPENDENCIAS
COLABORADORES DE APOYO
ASESORES LEGALES</v>
      </c>
      <c r="P400" s="280" t="str">
        <f>'01-Mapa de riesgo-UO'!AL401</f>
        <v>Diaria</v>
      </c>
      <c r="Q400" s="280" t="str">
        <f>'01-Mapa de riesgo-UO'!AP401</f>
        <v>Preventivo</v>
      </c>
      <c r="R400" s="431" t="str">
        <f>'01-Mapa de riesgo-UO'!AR401</f>
        <v>ACEPTABLE</v>
      </c>
      <c r="S400" s="399" t="s">
        <v>2426</v>
      </c>
      <c r="T400" s="399"/>
      <c r="U400" s="283" t="str">
        <f>'01-Mapa de riesgo-UO'!AW401</f>
        <v>TRANSFERIR</v>
      </c>
      <c r="V400" s="283" t="str">
        <f>'01-Mapa de riesgo-UO'!AX401</f>
        <v>Sensibilización sobre los plazos establecidos para tramites contractuales</v>
      </c>
      <c r="W400" s="180">
        <f>IF(U400="COMPARTIR",'01-Mapa de riesgo-UO'!BA401, IF(U400=0, 0,$I$6))</f>
        <v>0</v>
      </c>
      <c r="X400" s="281" t="s">
        <v>558</v>
      </c>
      <c r="Y400" s="281" t="s">
        <v>2430</v>
      </c>
      <c r="Z400" s="281" t="s">
        <v>561</v>
      </c>
      <c r="AA400" s="281" t="s">
        <v>2431</v>
      </c>
      <c r="AB400" s="430" t="s">
        <v>2143</v>
      </c>
    </row>
    <row r="401" spans="1:28" ht="65.25" hidden="1" customHeight="1" x14ac:dyDescent="0.2">
      <c r="A401" s="324"/>
      <c r="B401" s="332"/>
      <c r="C401" s="402"/>
      <c r="D401" s="332"/>
      <c r="E401" s="332"/>
      <c r="F401" s="332"/>
      <c r="G401" s="52">
        <f>'01-Mapa de riesgo-UO'!I402</f>
        <v>0</v>
      </c>
      <c r="H401" s="332"/>
      <c r="I401" s="431"/>
      <c r="J401" s="332"/>
      <c r="K401" s="401"/>
      <c r="L401" s="399"/>
      <c r="M401" s="278">
        <f>IF('01-Mapa de riesgo-UO'!S402="No existen", "No existe control para el riesgo",'01-Mapa de riesgo-UO'!W402)</f>
        <v>0</v>
      </c>
      <c r="N401" s="278">
        <f>'01-Mapa de riesgo-UO'!AB402</f>
        <v>0</v>
      </c>
      <c r="O401" s="278">
        <f>'01-Mapa de riesgo-UO'!AG402</f>
        <v>0</v>
      </c>
      <c r="P401" s="280">
        <f>'01-Mapa de riesgo-UO'!AL402</f>
        <v>0</v>
      </c>
      <c r="Q401" s="280">
        <f>'01-Mapa de riesgo-UO'!AP402</f>
        <v>0</v>
      </c>
      <c r="R401" s="431"/>
      <c r="S401" s="399"/>
      <c r="T401" s="399"/>
      <c r="U401" s="283">
        <f>'01-Mapa de riesgo-UO'!AW402</f>
        <v>0</v>
      </c>
      <c r="V401" s="283">
        <f>'01-Mapa de riesgo-UO'!AX402</f>
        <v>0</v>
      </c>
      <c r="W401" s="180">
        <f>IF(U401="COMPARTIR",'01-Mapa de riesgo-UO'!BA402, IF(U401=0, 0,$I$6))</f>
        <v>0</v>
      </c>
      <c r="X401" s="281"/>
      <c r="Y401" s="281"/>
      <c r="Z401" s="281"/>
      <c r="AA401" s="281"/>
      <c r="AB401" s="430"/>
    </row>
    <row r="402" spans="1:28" ht="65.25" hidden="1" customHeight="1" x14ac:dyDescent="0.2">
      <c r="A402" s="324"/>
      <c r="B402" s="332"/>
      <c r="C402" s="402"/>
      <c r="D402" s="332"/>
      <c r="E402" s="332"/>
      <c r="F402" s="332"/>
      <c r="G402" s="52">
        <f>'01-Mapa de riesgo-UO'!I403</f>
        <v>0</v>
      </c>
      <c r="H402" s="332"/>
      <c r="I402" s="431"/>
      <c r="J402" s="332"/>
      <c r="K402" s="401"/>
      <c r="L402" s="399"/>
      <c r="M402" s="278">
        <f>IF('01-Mapa de riesgo-UO'!S403="No existen", "No existe control para el riesgo",'01-Mapa de riesgo-UO'!W403)</f>
        <v>0</v>
      </c>
      <c r="N402" s="278">
        <f>'01-Mapa de riesgo-UO'!AB403</f>
        <v>0</v>
      </c>
      <c r="O402" s="278">
        <f>'01-Mapa de riesgo-UO'!AG403</f>
        <v>0</v>
      </c>
      <c r="P402" s="280">
        <f>'01-Mapa de riesgo-UO'!AL403</f>
        <v>0</v>
      </c>
      <c r="Q402" s="280">
        <f>'01-Mapa de riesgo-UO'!AP403</f>
        <v>0</v>
      </c>
      <c r="R402" s="431"/>
      <c r="S402" s="399"/>
      <c r="T402" s="399"/>
      <c r="U402" s="283">
        <f>'01-Mapa de riesgo-UO'!AW403</f>
        <v>0</v>
      </c>
      <c r="V402" s="283">
        <f>'01-Mapa de riesgo-UO'!AX403</f>
        <v>0</v>
      </c>
      <c r="W402" s="180">
        <f>IF(U402="COMPARTIR",'01-Mapa de riesgo-UO'!BA403, IF(U402=0, 0,$I$6))</f>
        <v>0</v>
      </c>
      <c r="X402" s="281"/>
      <c r="Y402" s="281"/>
      <c r="Z402" s="281"/>
      <c r="AA402" s="281"/>
      <c r="AB402" s="430"/>
    </row>
    <row r="403" spans="1:28" ht="65.25" hidden="1" customHeight="1" x14ac:dyDescent="0.2">
      <c r="A403" s="324">
        <v>132</v>
      </c>
      <c r="B403" s="332" t="str">
        <f>'01-Mapa de riesgo-UO'!D404</f>
        <v>ADMINISTRACIÓN_INSTITUCIONAL</v>
      </c>
      <c r="C403" s="402" t="str">
        <f>+'01-Mapa de riesgo-UO'!F404</f>
        <v>NO</v>
      </c>
      <c r="D403" s="332" t="str">
        <f>'01-Mapa de riesgo-UO'!J404</f>
        <v>Operacional</v>
      </c>
      <c r="E403" s="332" t="str">
        <f>'01-Mapa de riesgo-UO'!K404</f>
        <v>INCUMPLIMIENTO DE LOS PLAZOS DISPUESTOS POR COLOMBIA COMPRA EFICIENTE PARA PUBLICRA LA ACTIVIDAD CONTRACTUAL EN EL MODULO PUBLICITARIO EN LA PALTAFORMA SECOP II</v>
      </c>
      <c r="F403" s="332" t="str">
        <f>'01-Mapa de riesgo-UO'!L404</f>
        <v>DEMORA DE MAS DE TRES DIAS HABILES PARA PUBLICAR LA DOCUMENTACION CONTRACTUAL EN LA PLATAFORMA SECOP II</v>
      </c>
      <c r="G403" s="52" t="str">
        <f>'01-Mapa de riesgo-UO'!I404</f>
        <v>Falta de seguimiento a los procesos de contratación.</v>
      </c>
      <c r="H403" s="332" t="str">
        <f>'01-Mapa de riesgo-UO'!M404</f>
        <v>PROCESOS DICIPLINARIOS POR LA NO PUBLICACION EN LA PLATAFORMA SECOP II EN LOS TERMINOS LEGALES ESTABLECIDOS DESDE COLOMBIA COMPRA EFICIENTE</v>
      </c>
      <c r="I403" s="431" t="str">
        <f>'01-Mapa de riesgo-UO'!AT404</f>
        <v>MODERADO</v>
      </c>
      <c r="J403" s="332" t="str">
        <f>'01-Mapa de riesgo-UO'!AU404</f>
        <v>NUMERO DE PUBLICACIONES EN LAPLATAFORMA SECOP II EXTEMPORANEAS</v>
      </c>
      <c r="K403" s="404">
        <v>0</v>
      </c>
      <c r="L403" s="399" t="s">
        <v>2422</v>
      </c>
      <c r="M403" s="278" t="str">
        <f>IF('01-Mapa de riesgo-UO'!S404="No existen", "No existe control para el riesgo",'01-Mapa de riesgo-UO'!W404)</f>
        <v>SEGUIMIENTO A LA PUBLICACION DE LOS DOCUMENTOS CONTRACTUALES EN LA PLATAFORMA SECOP II</v>
      </c>
      <c r="N403" s="278">
        <f>'01-Mapa de riesgo-UO'!AB404</f>
        <v>0</v>
      </c>
      <c r="O403" s="278" t="str">
        <f>'01-Mapa de riesgo-UO'!AG404</f>
        <v>ASESORES LEGALES
COLABORADORES DE APOYO</v>
      </c>
      <c r="P403" s="280" t="str">
        <f>'01-Mapa de riesgo-UO'!AL404</f>
        <v>Diaria</v>
      </c>
      <c r="Q403" s="280" t="str">
        <f>'01-Mapa de riesgo-UO'!AP404</f>
        <v>Preventivo</v>
      </c>
      <c r="R403" s="431" t="str">
        <f>'01-Mapa de riesgo-UO'!AR404</f>
        <v>FUERTE</v>
      </c>
      <c r="S403" s="399" t="s">
        <v>2426</v>
      </c>
      <c r="T403" s="399"/>
      <c r="U403" s="283" t="str">
        <f>'01-Mapa de riesgo-UO'!AW404</f>
        <v>TRANSFERIR</v>
      </c>
      <c r="V403" s="283" t="str">
        <f>'01-Mapa de riesgo-UO'!AX404</f>
        <v>Sensibilización sobre los terminos legales establecidos para la publicación</v>
      </c>
      <c r="W403" s="180">
        <f>IF(U403="COMPARTIR",'01-Mapa de riesgo-UO'!BA404, IF(U403=0, 0,$I$6))</f>
        <v>0</v>
      </c>
      <c r="X403" s="281" t="s">
        <v>558</v>
      </c>
      <c r="Y403" s="281" t="s">
        <v>2430</v>
      </c>
      <c r="Z403" s="281" t="s">
        <v>561</v>
      </c>
      <c r="AA403" s="281" t="s">
        <v>2432</v>
      </c>
      <c r="AB403" s="430" t="s">
        <v>2143</v>
      </c>
    </row>
    <row r="404" spans="1:28" ht="65.25" hidden="1" customHeight="1" x14ac:dyDescent="0.2">
      <c r="A404" s="324"/>
      <c r="B404" s="332"/>
      <c r="C404" s="402"/>
      <c r="D404" s="332"/>
      <c r="E404" s="332"/>
      <c r="F404" s="332"/>
      <c r="G404" s="52">
        <f>'01-Mapa de riesgo-UO'!I405</f>
        <v>0</v>
      </c>
      <c r="H404" s="332"/>
      <c r="I404" s="431"/>
      <c r="J404" s="332"/>
      <c r="K404" s="401"/>
      <c r="L404" s="399"/>
      <c r="M404" s="278">
        <f>IF('01-Mapa de riesgo-UO'!S405="No existen", "No existe control para el riesgo",'01-Mapa de riesgo-UO'!W405)</f>
        <v>0</v>
      </c>
      <c r="N404" s="278">
        <f>'01-Mapa de riesgo-UO'!AB405</f>
        <v>0</v>
      </c>
      <c r="O404" s="278">
        <f>'01-Mapa de riesgo-UO'!AG405</f>
        <v>0</v>
      </c>
      <c r="P404" s="280">
        <f>'01-Mapa de riesgo-UO'!AL405</f>
        <v>0</v>
      </c>
      <c r="Q404" s="280">
        <f>'01-Mapa de riesgo-UO'!AP405</f>
        <v>0</v>
      </c>
      <c r="R404" s="431"/>
      <c r="S404" s="399"/>
      <c r="T404" s="399"/>
      <c r="U404" s="283">
        <f>'01-Mapa de riesgo-UO'!AW405</f>
        <v>0</v>
      </c>
      <c r="V404" s="283">
        <f>'01-Mapa de riesgo-UO'!AX405</f>
        <v>0</v>
      </c>
      <c r="W404" s="180">
        <f>IF(U404="COMPARTIR",'01-Mapa de riesgo-UO'!BA405, IF(U404=0, 0,$I$6))</f>
        <v>0</v>
      </c>
      <c r="X404" s="281"/>
      <c r="Y404" s="281"/>
      <c r="Z404" s="281"/>
      <c r="AA404" s="281"/>
      <c r="AB404" s="430"/>
    </row>
    <row r="405" spans="1:28" ht="65.25" hidden="1" customHeight="1" x14ac:dyDescent="0.2">
      <c r="A405" s="324"/>
      <c r="B405" s="332"/>
      <c r="C405" s="402"/>
      <c r="D405" s="332"/>
      <c r="E405" s="332"/>
      <c r="F405" s="332"/>
      <c r="G405" s="52">
        <f>'01-Mapa de riesgo-UO'!I406</f>
        <v>0</v>
      </c>
      <c r="H405" s="332"/>
      <c r="I405" s="431"/>
      <c r="J405" s="332"/>
      <c r="K405" s="401"/>
      <c r="L405" s="399"/>
      <c r="M405" s="278">
        <f>IF('01-Mapa de riesgo-UO'!S406="No existen", "No existe control para el riesgo",'01-Mapa de riesgo-UO'!W406)</f>
        <v>0</v>
      </c>
      <c r="N405" s="278">
        <f>'01-Mapa de riesgo-UO'!AB406</f>
        <v>0</v>
      </c>
      <c r="O405" s="278">
        <f>'01-Mapa de riesgo-UO'!AG406</f>
        <v>0</v>
      </c>
      <c r="P405" s="280">
        <f>'01-Mapa de riesgo-UO'!AL406</f>
        <v>0</v>
      </c>
      <c r="Q405" s="280">
        <f>'01-Mapa de riesgo-UO'!AP406</f>
        <v>0</v>
      </c>
      <c r="R405" s="431"/>
      <c r="S405" s="399"/>
      <c r="T405" s="399"/>
      <c r="U405" s="283">
        <f>'01-Mapa de riesgo-UO'!AW406</f>
        <v>0</v>
      </c>
      <c r="V405" s="283">
        <f>'01-Mapa de riesgo-UO'!AX406</f>
        <v>0</v>
      </c>
      <c r="W405" s="180">
        <f>IF(U405="COMPARTIR",'01-Mapa de riesgo-UO'!BA406, IF(U405=0, 0,$I$6))</f>
        <v>0</v>
      </c>
      <c r="X405" s="281"/>
      <c r="Y405" s="281"/>
      <c r="Z405" s="281"/>
      <c r="AA405" s="281"/>
      <c r="AB405" s="430"/>
    </row>
    <row r="406" spans="1:28" ht="65.25" hidden="1" customHeight="1" x14ac:dyDescent="0.2">
      <c r="A406" s="324">
        <v>133</v>
      </c>
      <c r="B406" s="332" t="str">
        <f>'01-Mapa de riesgo-UO'!D407</f>
        <v>ADMINISTRACIÓN_INSTITUCIONAL</v>
      </c>
      <c r="C406" s="402" t="str">
        <f>+'01-Mapa de riesgo-UO'!F407</f>
        <v>NO</v>
      </c>
      <c r="D406" s="332" t="str">
        <f>'01-Mapa de riesgo-UO'!J407</f>
        <v>Financiero</v>
      </c>
      <c r="E406" s="332" t="str">
        <f>'01-Mapa de riesgo-UO'!K407</f>
        <v>Incremento en el pago de condenas en litigios que pueden ser solucionados antes de que se dé trámite a la acción judicial.</v>
      </c>
      <c r="F406" s="332"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32" t="str">
        <f>'01-Mapa de riesgo-UO'!M407</f>
        <v>Aumento en el volumen de demandas y condenas a la entidad
Carga laboral adicional. 
Afectaciones financieras adicionales.</v>
      </c>
      <c r="I406" s="431" t="str">
        <f>'01-Mapa de riesgo-UO'!AT407</f>
        <v>LEVE</v>
      </c>
      <c r="J406" s="332" t="str">
        <f>'01-Mapa de riesgo-UO'!AU407</f>
        <v>(# Numero de condenas)/(# procesos) *100</v>
      </c>
      <c r="K406" s="401">
        <v>0</v>
      </c>
      <c r="L406" s="399" t="s">
        <v>2423</v>
      </c>
      <c r="M406" s="278" t="str">
        <f>IF('01-Mapa de riesgo-UO'!S407="No existen", "No existe control para el riesgo",'01-Mapa de riesgo-UO'!W407)</f>
        <v>Aplicación de la directriz institucional de conciliación.</v>
      </c>
      <c r="N406" s="278">
        <f>'01-Mapa de riesgo-UO'!AB407</f>
        <v>0</v>
      </c>
      <c r="O406" s="278" t="str">
        <f>'01-Mapa de riesgo-UO'!AG407</f>
        <v>comité de concimiacion</v>
      </c>
      <c r="P406" s="280" t="str">
        <f>'01-Mapa de riesgo-UO'!AL407</f>
        <v>No definida</v>
      </c>
      <c r="Q406" s="280" t="str">
        <f>'01-Mapa de riesgo-UO'!AP407</f>
        <v>Preventivo</v>
      </c>
      <c r="R406" s="431" t="str">
        <f>'01-Mapa de riesgo-UO'!AR407</f>
        <v>ACEPTABLE</v>
      </c>
      <c r="S406" s="399" t="s">
        <v>2427</v>
      </c>
      <c r="T406" s="399"/>
      <c r="U406" s="283" t="str">
        <f>'01-Mapa de riesgo-UO'!AW407</f>
        <v>ASUMIR</v>
      </c>
      <c r="V406" s="283">
        <f>'01-Mapa de riesgo-UO'!AX407</f>
        <v>0</v>
      </c>
      <c r="W406" s="180">
        <f>IF(U406="COMPARTIR",'01-Mapa de riesgo-UO'!BA407, IF(U406=0, 0,$I$6))</f>
        <v>0</v>
      </c>
      <c r="X406" s="281"/>
      <c r="Y406" s="281"/>
      <c r="Z406" s="281"/>
      <c r="AA406" s="281"/>
      <c r="AB406" s="430" t="s">
        <v>2143</v>
      </c>
    </row>
    <row r="407" spans="1:28" ht="65.25" hidden="1" customHeight="1" x14ac:dyDescent="0.2">
      <c r="A407" s="324"/>
      <c r="B407" s="332"/>
      <c r="C407" s="402"/>
      <c r="D407" s="332"/>
      <c r="E407" s="332"/>
      <c r="F407" s="332"/>
      <c r="G407" s="52" t="str">
        <f>'01-Mapa de riesgo-UO'!I408</f>
        <v>Falta de unificación de criterios de las autoridades judiciales.</v>
      </c>
      <c r="H407" s="332"/>
      <c r="I407" s="431"/>
      <c r="J407" s="332"/>
      <c r="K407" s="401"/>
      <c r="L407" s="399"/>
      <c r="M407" s="278">
        <f>IF('01-Mapa de riesgo-UO'!S408="No existen", "No existe control para el riesgo",'01-Mapa de riesgo-UO'!W408)</f>
        <v>0</v>
      </c>
      <c r="N407" s="278">
        <f>'01-Mapa de riesgo-UO'!AB408</f>
        <v>0</v>
      </c>
      <c r="O407" s="278">
        <f>'01-Mapa de riesgo-UO'!AG408</f>
        <v>0</v>
      </c>
      <c r="P407" s="280">
        <f>'01-Mapa de riesgo-UO'!AL408</f>
        <v>0</v>
      </c>
      <c r="Q407" s="280">
        <f>'01-Mapa de riesgo-UO'!AP408</f>
        <v>0</v>
      </c>
      <c r="R407" s="431"/>
      <c r="S407" s="399"/>
      <c r="T407" s="399"/>
      <c r="U407" s="283" t="str">
        <f>'01-Mapa de riesgo-UO'!AW408</f>
        <v>ASUMIR</v>
      </c>
      <c r="V407" s="283">
        <f>'01-Mapa de riesgo-UO'!AX408</f>
        <v>0</v>
      </c>
      <c r="W407" s="180">
        <f>IF(U407="COMPARTIR",'01-Mapa de riesgo-UO'!BA408, IF(U407=0, 0,$I$6))</f>
        <v>0</v>
      </c>
      <c r="X407" s="281"/>
      <c r="Y407" s="281"/>
      <c r="Z407" s="281"/>
      <c r="AA407" s="281"/>
      <c r="AB407" s="430"/>
    </row>
    <row r="408" spans="1:28" ht="65.25" hidden="1" customHeight="1" x14ac:dyDescent="0.2">
      <c r="A408" s="324"/>
      <c r="B408" s="332"/>
      <c r="C408" s="402"/>
      <c r="D408" s="332"/>
      <c r="E408" s="332"/>
      <c r="F408" s="332"/>
      <c r="G408" s="52">
        <f>'01-Mapa de riesgo-UO'!I409</f>
        <v>0</v>
      </c>
      <c r="H408" s="332"/>
      <c r="I408" s="431"/>
      <c r="J408" s="332"/>
      <c r="K408" s="401"/>
      <c r="L408" s="399"/>
      <c r="M408" s="278">
        <f>IF('01-Mapa de riesgo-UO'!S409="No existen", "No existe control para el riesgo",'01-Mapa de riesgo-UO'!W409)</f>
        <v>0</v>
      </c>
      <c r="N408" s="278">
        <f>'01-Mapa de riesgo-UO'!AB409</f>
        <v>0</v>
      </c>
      <c r="O408" s="278">
        <f>'01-Mapa de riesgo-UO'!AG409</f>
        <v>0</v>
      </c>
      <c r="P408" s="280">
        <f>'01-Mapa de riesgo-UO'!AL409</f>
        <v>0</v>
      </c>
      <c r="Q408" s="280">
        <f>'01-Mapa de riesgo-UO'!AP409</f>
        <v>0</v>
      </c>
      <c r="R408" s="431"/>
      <c r="S408" s="399"/>
      <c r="T408" s="399"/>
      <c r="U408" s="283" t="str">
        <f>'01-Mapa de riesgo-UO'!AW409</f>
        <v>ASUMIR</v>
      </c>
      <c r="V408" s="283">
        <f>'01-Mapa de riesgo-UO'!AX409</f>
        <v>0</v>
      </c>
      <c r="W408" s="180">
        <f>IF(U408="COMPARTIR",'01-Mapa de riesgo-UO'!BA409, IF(U408=0, 0,$I$6))</f>
        <v>0</v>
      </c>
      <c r="X408" s="281"/>
      <c r="Y408" s="281"/>
      <c r="Z408" s="281"/>
      <c r="AA408" s="281"/>
      <c r="AB408" s="430"/>
    </row>
    <row r="409" spans="1:28" ht="65.25" hidden="1" customHeight="1" x14ac:dyDescent="0.2">
      <c r="A409" s="324">
        <v>134</v>
      </c>
      <c r="B409" s="332" t="str">
        <f>'01-Mapa de riesgo-UO'!D410</f>
        <v>ADMINISTRACIÓN_INSTITUCIONAL</v>
      </c>
      <c r="C409" s="402" t="str">
        <f>+'01-Mapa de riesgo-UO'!F410</f>
        <v>NO</v>
      </c>
      <c r="D409" s="332" t="str">
        <f>'01-Mapa de riesgo-UO'!J410</f>
        <v>Financiero</v>
      </c>
      <c r="E409" s="332" t="str">
        <f>'01-Mapa de riesgo-UO'!K410</f>
        <v>Aumento del número de demandas de la causa con politica de prevención del daño antijuridico (PPDA) con respecto a la vigencia anterior.</v>
      </c>
      <c r="F409" s="332"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32" t="str">
        <f>'01-Mapa de riesgo-UO'!M410</f>
        <v>Aumento en el volumen de demandas y condenas a la entidad
Carga laboral adicional. 
Afectaciones financieras adicionales.</v>
      </c>
      <c r="I409" s="431" t="str">
        <f>'01-Mapa de riesgo-UO'!AT410</f>
        <v>LEVE</v>
      </c>
      <c r="J409" s="332" t="str">
        <f>'01-Mapa de riesgo-UO'!AU410</f>
        <v>Variación del número de demandas de la causa con PPDA del año en curso con respecto al año anterior.</v>
      </c>
      <c r="K409" s="401">
        <v>0</v>
      </c>
      <c r="L409" s="399" t="s">
        <v>2424</v>
      </c>
      <c r="M409" s="278" t="str">
        <f>IF('01-Mapa de riesgo-UO'!S410="No existen", "No existe control para el riesgo",'01-Mapa de riesgo-UO'!W410)</f>
        <v>Implementación de la politica de prevención de daño antijuridico (PPDA)</v>
      </c>
      <c r="N409" s="278">
        <f>'01-Mapa de riesgo-UO'!AB410</f>
        <v>0</v>
      </c>
      <c r="O409" s="278" t="str">
        <f>'01-Mapa de riesgo-UO'!AG410</f>
        <v>comité de concimiacion</v>
      </c>
      <c r="P409" s="280" t="str">
        <f>'01-Mapa de riesgo-UO'!AL410</f>
        <v>No definida</v>
      </c>
      <c r="Q409" s="280" t="str">
        <f>'01-Mapa de riesgo-UO'!AP410</f>
        <v>Preventivo</v>
      </c>
      <c r="R409" s="431" t="str">
        <f>'01-Mapa de riesgo-UO'!AR410</f>
        <v>ACEPTABLE</v>
      </c>
      <c r="S409" s="399" t="s">
        <v>2428</v>
      </c>
      <c r="T409" s="399"/>
      <c r="U409" s="283" t="str">
        <f>'01-Mapa de riesgo-UO'!AW410</f>
        <v>ASUMIR</v>
      </c>
      <c r="V409" s="283">
        <f>'01-Mapa de riesgo-UO'!AX410</f>
        <v>0</v>
      </c>
      <c r="W409" s="180">
        <f>IF(U409="COMPARTIR",'01-Mapa de riesgo-UO'!BA410, IF(U409=0, 0,$I$6))</f>
        <v>0</v>
      </c>
      <c r="X409" s="281"/>
      <c r="Y409" s="281"/>
      <c r="Z409" s="281"/>
      <c r="AA409" s="281"/>
      <c r="AB409" s="430" t="s">
        <v>2143</v>
      </c>
    </row>
    <row r="410" spans="1:28" ht="65.25" hidden="1" customHeight="1" x14ac:dyDescent="0.2">
      <c r="A410" s="324"/>
      <c r="B410" s="332"/>
      <c r="C410" s="402"/>
      <c r="D410" s="332"/>
      <c r="E410" s="332"/>
      <c r="F410" s="332"/>
      <c r="G410" s="52" t="str">
        <f>'01-Mapa de riesgo-UO'!I411</f>
        <v>Falta de unificación de criterios de las autoridades judiciales.</v>
      </c>
      <c r="H410" s="332"/>
      <c r="I410" s="431"/>
      <c r="J410" s="332"/>
      <c r="K410" s="401"/>
      <c r="L410" s="399"/>
      <c r="M410" s="278" t="str">
        <f>IF('01-Mapa de riesgo-UO'!S411="No existen", "No existe control para el riesgo",'01-Mapa de riesgo-UO'!W411)</f>
        <v>Aplicación de la directriz institucional de conciliación.</v>
      </c>
      <c r="N410" s="278">
        <f>'01-Mapa de riesgo-UO'!AB411</f>
        <v>0</v>
      </c>
      <c r="O410" s="278" t="str">
        <f>'01-Mapa de riesgo-UO'!AG411</f>
        <v>comité de concimiacion</v>
      </c>
      <c r="P410" s="280" t="str">
        <f>'01-Mapa de riesgo-UO'!AL411</f>
        <v>No definida</v>
      </c>
      <c r="Q410" s="280" t="str">
        <f>'01-Mapa de riesgo-UO'!AP411</f>
        <v>Preventivo</v>
      </c>
      <c r="R410" s="431"/>
      <c r="S410" s="399" t="s">
        <v>2429</v>
      </c>
      <c r="T410" s="399"/>
      <c r="U410" s="283" t="str">
        <f>'01-Mapa de riesgo-UO'!AW411</f>
        <v>ASUMIR</v>
      </c>
      <c r="V410" s="283">
        <f>'01-Mapa de riesgo-UO'!AX411</f>
        <v>0</v>
      </c>
      <c r="W410" s="180">
        <f>IF(U410="COMPARTIR",'01-Mapa de riesgo-UO'!BA411, IF(U410=0, 0,$I$6))</f>
        <v>0</v>
      </c>
      <c r="X410" s="281"/>
      <c r="Y410" s="281"/>
      <c r="Z410" s="281"/>
      <c r="AA410" s="281"/>
      <c r="AB410" s="430"/>
    </row>
    <row r="411" spans="1:28" ht="65.25" hidden="1" customHeight="1" x14ac:dyDescent="0.2">
      <c r="A411" s="324"/>
      <c r="B411" s="332"/>
      <c r="C411" s="402"/>
      <c r="D411" s="332"/>
      <c r="E411" s="332"/>
      <c r="F411" s="332"/>
      <c r="G411" s="52">
        <f>'01-Mapa de riesgo-UO'!I412</f>
        <v>0</v>
      </c>
      <c r="H411" s="332"/>
      <c r="I411" s="431"/>
      <c r="J411" s="332"/>
      <c r="K411" s="401"/>
      <c r="L411" s="399"/>
      <c r="M411" s="278">
        <f>IF('01-Mapa de riesgo-UO'!S412="No existen", "No existe control para el riesgo",'01-Mapa de riesgo-UO'!W412)</f>
        <v>0</v>
      </c>
      <c r="N411" s="278">
        <f>'01-Mapa de riesgo-UO'!AB412</f>
        <v>0</v>
      </c>
      <c r="O411" s="278">
        <f>'01-Mapa de riesgo-UO'!AG412</f>
        <v>0</v>
      </c>
      <c r="P411" s="280">
        <f>'01-Mapa de riesgo-UO'!AL412</f>
        <v>0</v>
      </c>
      <c r="Q411" s="280">
        <f>'01-Mapa de riesgo-UO'!AP412</f>
        <v>0</v>
      </c>
      <c r="R411" s="431"/>
      <c r="S411" s="399"/>
      <c r="T411" s="399"/>
      <c r="U411" s="283" t="str">
        <f>'01-Mapa de riesgo-UO'!AW412</f>
        <v>ASUMIR</v>
      </c>
      <c r="V411" s="283">
        <f>'01-Mapa de riesgo-UO'!AX412</f>
        <v>0</v>
      </c>
      <c r="W411" s="180">
        <f>IF(U411="COMPARTIR",'01-Mapa de riesgo-UO'!BA412, IF(U411=0, 0,$I$6))</f>
        <v>0</v>
      </c>
      <c r="X411" s="281"/>
      <c r="Y411" s="281"/>
      <c r="Z411" s="281"/>
      <c r="AA411" s="281"/>
      <c r="AB411" s="430"/>
    </row>
    <row r="412" spans="1:28" ht="65.25" hidden="1" customHeight="1" x14ac:dyDescent="0.2">
      <c r="A412" s="324">
        <v>135</v>
      </c>
      <c r="B412" s="332" t="str">
        <f>'01-Mapa de riesgo-UO'!D413</f>
        <v>DIRECCIONAMIENTO_INSTITUCIONAL</v>
      </c>
      <c r="C412" s="402" t="str">
        <f>+'01-Mapa de riesgo-UO'!F413</f>
        <v>NO</v>
      </c>
      <c r="D412" s="332" t="str">
        <f>'01-Mapa de riesgo-UO'!J413</f>
        <v>Cumplimiento</v>
      </c>
      <c r="E412" s="332" t="str">
        <f>'01-Mapa de riesgo-UO'!K413</f>
        <v>Incumplimiento de las metas en los tres niveles de gestión  del PDI 2020-2028</v>
      </c>
      <c r="F412" s="332"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32"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431" t="str">
        <f>'01-Mapa de riesgo-UO'!AT413</f>
        <v>LEVE</v>
      </c>
      <c r="J412" s="332" t="str">
        <f>'01-Mapa de riesgo-UO'!AU413</f>
        <v>Nivel cumplimiento del PDI en sus tres niveles de gestión</v>
      </c>
      <c r="K412" s="436">
        <v>0.74319999999999997</v>
      </c>
      <c r="L412" s="434" t="s">
        <v>2874</v>
      </c>
      <c r="M412" s="278" t="str">
        <f>IF('01-Mapa de riesgo-UO'!S413="No existen", "No existe control para el riesgo",'01-Mapa de riesgo-UO'!W413)</f>
        <v>Comité de Gerencia del PDI y proceso de autoevaluación 
Sistema de Gerencia del PDI</v>
      </c>
      <c r="N412" s="278">
        <f>'01-Mapa de riesgo-UO'!AB413</f>
        <v>0</v>
      </c>
      <c r="O412" s="278" t="str">
        <f>'01-Mapa de riesgo-UO'!AG413</f>
        <v xml:space="preserve">Profesional PDI
Profesional Proyectos </v>
      </c>
      <c r="P412" s="280" t="str">
        <f>'01-Mapa de riesgo-UO'!AL413</f>
        <v>Cuatrimestral</v>
      </c>
      <c r="Q412" s="280" t="str">
        <f>'01-Mapa de riesgo-UO'!AP413</f>
        <v>Preventivo</v>
      </c>
      <c r="R412" s="431" t="str">
        <f>'01-Mapa de riesgo-UO'!AR413</f>
        <v>FUERTE</v>
      </c>
      <c r="S412" s="434" t="s">
        <v>2455</v>
      </c>
      <c r="T412" s="434"/>
      <c r="U412" s="283" t="str">
        <f>'01-Mapa de riesgo-UO'!AW413</f>
        <v>ASUMIR</v>
      </c>
      <c r="V412" s="283">
        <f>'01-Mapa de riesgo-UO'!AX413</f>
        <v>0</v>
      </c>
      <c r="W412" s="180">
        <f>IF(U412="COMPARTIR",'01-Mapa de riesgo-UO'!BA413, IF(U412=0, 0,$I$6))</f>
        <v>0</v>
      </c>
      <c r="X412" s="281"/>
      <c r="Y412" s="281"/>
      <c r="Z412" s="281"/>
      <c r="AA412" s="281"/>
      <c r="AB412" s="430" t="s">
        <v>2143</v>
      </c>
    </row>
    <row r="413" spans="1:28" ht="65.25" hidden="1" customHeight="1" x14ac:dyDescent="0.2">
      <c r="A413" s="324"/>
      <c r="B413" s="332"/>
      <c r="C413" s="402"/>
      <c r="D413" s="332"/>
      <c r="E413" s="332"/>
      <c r="F413" s="332"/>
      <c r="G413" s="52" t="str">
        <f>'01-Mapa de riesgo-UO'!I414</f>
        <v xml:space="preserve">Reporte inadecuado o incompleto por parte de las redes de trabajo </v>
      </c>
      <c r="H413" s="332"/>
      <c r="I413" s="431"/>
      <c r="J413" s="332"/>
      <c r="K413" s="401"/>
      <c r="L413" s="399"/>
      <c r="M413" s="278" t="str">
        <f>IF('01-Mapa de riesgo-UO'!S414="No existen", "No existe control para el riesgo",'01-Mapa de riesgo-UO'!W414)</f>
        <v>Reportes bimestrales (proyectos/planes operativos), cuatrimestral (pilares, programas, proyectos/planes operativos) en el sistema de información del PDI</v>
      </c>
      <c r="N413" s="278" t="str">
        <f>'01-Mapa de riesgo-UO'!AB414</f>
        <v>SIGER</v>
      </c>
      <c r="O413" s="278" t="str">
        <f>'01-Mapa de riesgo-UO'!AG414</f>
        <v>Profesional PDI
Profesional Proyectos 
Profesional AIE</v>
      </c>
      <c r="P413" s="280" t="str">
        <f>'01-Mapa de riesgo-UO'!AL414</f>
        <v>Bimestral</v>
      </c>
      <c r="Q413" s="280" t="str">
        <f>'01-Mapa de riesgo-UO'!AP414</f>
        <v>Preventivo</v>
      </c>
      <c r="R413" s="431"/>
      <c r="S413" s="434" t="s">
        <v>2456</v>
      </c>
      <c r="T413" s="434"/>
      <c r="U413" s="283" t="str">
        <f>'01-Mapa de riesgo-UO'!AW414</f>
        <v>ASUMIR</v>
      </c>
      <c r="V413" s="283">
        <f>'01-Mapa de riesgo-UO'!AX414</f>
        <v>0</v>
      </c>
      <c r="W413" s="180">
        <f>IF(U413="COMPARTIR",'01-Mapa de riesgo-UO'!BA414, IF(U413=0, 0,$I$6))</f>
        <v>0</v>
      </c>
      <c r="X413" s="281"/>
      <c r="Y413" s="281"/>
      <c r="Z413" s="281"/>
      <c r="AA413" s="281"/>
      <c r="AB413" s="430"/>
    </row>
    <row r="414" spans="1:28" ht="65.25" hidden="1" customHeight="1" x14ac:dyDescent="0.2">
      <c r="A414" s="324"/>
      <c r="B414" s="332"/>
      <c r="C414" s="402"/>
      <c r="D414" s="332"/>
      <c r="E414" s="332"/>
      <c r="F414" s="332"/>
      <c r="G414" s="52" t="str">
        <f>'01-Mapa de riesgo-UO'!I415</f>
        <v xml:space="preserve">Baja calidad del reporte en los tres niveles de gestión del PDI </v>
      </c>
      <c r="H414" s="332"/>
      <c r="I414" s="431"/>
      <c r="J414" s="332"/>
      <c r="K414" s="401"/>
      <c r="L414" s="399"/>
      <c r="M414" s="278" t="str">
        <f>IF('01-Mapa de riesgo-UO'!S415="No existen", "No existe control para el riesgo",'01-Mapa de riesgo-UO'!W415)</f>
        <v>Proceso de calidad de información del PDI</v>
      </c>
      <c r="N414" s="278">
        <f>'01-Mapa de riesgo-UO'!AB415</f>
        <v>0</v>
      </c>
      <c r="O414" s="278" t="str">
        <f>'01-Mapa de riesgo-UO'!AG415</f>
        <v xml:space="preserve">Profesional PDI
Profesional Proyectos </v>
      </c>
      <c r="P414" s="280" t="str">
        <f>'01-Mapa de riesgo-UO'!AL415</f>
        <v>Bimestral</v>
      </c>
      <c r="Q414" s="280" t="str">
        <f>'01-Mapa de riesgo-UO'!AP415</f>
        <v>Preventivo</v>
      </c>
      <c r="R414" s="431"/>
      <c r="S414" s="434" t="s">
        <v>2457</v>
      </c>
      <c r="T414" s="434"/>
      <c r="U414" s="283" t="str">
        <f>'01-Mapa de riesgo-UO'!AW415</f>
        <v>ASUMIR</v>
      </c>
      <c r="V414" s="283">
        <f>'01-Mapa de riesgo-UO'!AX415</f>
        <v>0</v>
      </c>
      <c r="W414" s="180">
        <f>IF(U414="COMPARTIR",'01-Mapa de riesgo-UO'!BA415, IF(U414=0, 0,$I$6))</f>
        <v>0</v>
      </c>
      <c r="X414" s="281"/>
      <c r="Y414" s="281"/>
      <c r="Z414" s="281"/>
      <c r="AA414" s="281"/>
      <c r="AB414" s="430"/>
    </row>
    <row r="415" spans="1:28" ht="65.25" hidden="1" customHeight="1" x14ac:dyDescent="0.2">
      <c r="A415" s="324">
        <v>136</v>
      </c>
      <c r="B415" s="332" t="str">
        <f>'01-Mapa de riesgo-UO'!D416</f>
        <v>DIRECCIONAMIENTO_INSTITUCIONAL</v>
      </c>
      <c r="C415" s="402" t="str">
        <f>+'01-Mapa de riesgo-UO'!F416</f>
        <v>SI</v>
      </c>
      <c r="D415" s="332" t="str">
        <f>'01-Mapa de riesgo-UO'!J416</f>
        <v>Corrupción</v>
      </c>
      <c r="E415" s="332" t="str">
        <f>'01-Mapa de riesgo-UO'!K416</f>
        <v>Ejecución inadecuada de proyectos de la Oficina de Planeación (contratos, Ordenes contractuales,  resoluciones,  proyectos de operación comercial).</v>
      </c>
      <c r="F415" s="332"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32" t="str">
        <f>'01-Mapa de riesgo-UO'!M416</f>
        <v xml:space="preserve">Hallazgos por parte de entes de control
Detrimiento patrimonial
Incumplimiento de resultados
Afectación de la imagen institucional </v>
      </c>
      <c r="I415" s="431" t="str">
        <f>'01-Mapa de riesgo-UO'!AT416</f>
        <v>MODERADO</v>
      </c>
      <c r="J415" s="332" t="str">
        <f>'01-Mapa de riesgo-UO'!AU416</f>
        <v>Contratos y/o proyectos ejecutados inadecuadamente /Total proyectos y/o contratos ejecutados</v>
      </c>
      <c r="K415" s="435">
        <v>0</v>
      </c>
      <c r="L415" s="399" t="s">
        <v>2449</v>
      </c>
      <c r="M415" s="278" t="str">
        <f>IF('01-Mapa de riesgo-UO'!S416="No existen", "No existe control para el riesgo",'01-Mapa de riesgo-UO'!W416)</f>
        <v>Generar periodicamente alertas a los supervisores  e interventores frente al estado de los contratos y documentación contractual</v>
      </c>
      <c r="N415" s="278">
        <f>'01-Mapa de riesgo-UO'!AB416</f>
        <v>0</v>
      </c>
      <c r="O415" s="278" t="str">
        <f>'01-Mapa de riesgo-UO'!AG416</f>
        <v>Prestación de servicios No. 5320 -24</v>
      </c>
      <c r="P415" s="280" t="str">
        <f>'01-Mapa de riesgo-UO'!AL416</f>
        <v>Mensual</v>
      </c>
      <c r="Q415" s="280" t="str">
        <f>'01-Mapa de riesgo-UO'!AP416</f>
        <v>Preventivo</v>
      </c>
      <c r="R415" s="431" t="str">
        <f>'01-Mapa de riesgo-UO'!AR416</f>
        <v>FUERTE</v>
      </c>
      <c r="S415" s="434" t="s">
        <v>2458</v>
      </c>
      <c r="T415" s="434"/>
      <c r="U415" s="283" t="str">
        <f>'01-Mapa de riesgo-UO'!AW416</f>
        <v>REDUCIR</v>
      </c>
      <c r="V415" s="283" t="str">
        <f>'01-Mapa de riesgo-UO'!AX416</f>
        <v>Definir tips informativos contractuales y de interventoría y supervisión con el fin de generar conocimiento sobre estos temas</v>
      </c>
      <c r="W415" s="180">
        <f>IF(U415="COMPARTIR",'01-Mapa de riesgo-UO'!BA416, IF(U415=0, 0,$I$6))</f>
        <v>0</v>
      </c>
      <c r="X415" s="281" t="s">
        <v>271</v>
      </c>
      <c r="Y415" s="286" t="s">
        <v>2466</v>
      </c>
      <c r="Z415" s="281" t="s">
        <v>559</v>
      </c>
      <c r="AA415" s="281"/>
      <c r="AB415" s="430" t="s">
        <v>2143</v>
      </c>
    </row>
    <row r="416" spans="1:28" ht="65.25" hidden="1" customHeight="1" x14ac:dyDescent="0.2">
      <c r="A416" s="324"/>
      <c r="B416" s="332"/>
      <c r="C416" s="402"/>
      <c r="D416" s="332"/>
      <c r="E416" s="332"/>
      <c r="F416" s="332"/>
      <c r="G416" s="52" t="str">
        <f>'01-Mapa de riesgo-UO'!I417</f>
        <v>Beneficiar a terceros sin el cumplimiento de requisitos contractuales</v>
      </c>
      <c r="H416" s="332"/>
      <c r="I416" s="431"/>
      <c r="J416" s="332"/>
      <c r="K416" s="401"/>
      <c r="L416" s="399"/>
      <c r="M416" s="278" t="str">
        <f>IF('01-Mapa de riesgo-UO'!S417="No existen", "No existe control para el riesgo",'01-Mapa de riesgo-UO'!W417)</f>
        <v xml:space="preserve">Realizar proceso de apoyo al seguimiento de la contratación de la oficina de Planeación </v>
      </c>
      <c r="N416" s="278">
        <f>'01-Mapa de riesgo-UO'!AB417</f>
        <v>0</v>
      </c>
      <c r="O416" s="278" t="str">
        <f>'01-Mapa de riesgo-UO'!AG417</f>
        <v>Prestación de servicios No. 5320 -24</v>
      </c>
      <c r="P416" s="280" t="str">
        <f>'01-Mapa de riesgo-UO'!AL417</f>
        <v>Semanal</v>
      </c>
      <c r="Q416" s="280" t="str">
        <f>'01-Mapa de riesgo-UO'!AP417</f>
        <v>Preventivo</v>
      </c>
      <c r="R416" s="431"/>
      <c r="S416" s="434" t="s">
        <v>2459</v>
      </c>
      <c r="T416" s="434"/>
      <c r="U416" s="283" t="str">
        <f>'01-Mapa de riesgo-UO'!AW417</f>
        <v>REDUCIR</v>
      </c>
      <c r="V416" s="28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81" t="s">
        <v>271</v>
      </c>
      <c r="Y416" s="286" t="s">
        <v>2467</v>
      </c>
      <c r="Z416" s="281" t="s">
        <v>559</v>
      </c>
      <c r="AA416" s="281"/>
      <c r="AB416" s="430"/>
    </row>
    <row r="417" spans="1:28" ht="65.25" hidden="1" customHeight="1" x14ac:dyDescent="0.2">
      <c r="A417" s="324"/>
      <c r="B417" s="332"/>
      <c r="C417" s="402"/>
      <c r="D417" s="332"/>
      <c r="E417" s="332"/>
      <c r="F417" s="332"/>
      <c r="G417" s="52" t="str">
        <f>'01-Mapa de riesgo-UO'!I418</f>
        <v xml:space="preserve">Desarticulación de los procedimientos institucionales para el desarrollo y ejecución en cada una de sus etapas </v>
      </c>
      <c r="H417" s="332"/>
      <c r="I417" s="431"/>
      <c r="J417" s="332"/>
      <c r="K417" s="401"/>
      <c r="L417" s="399"/>
      <c r="M417" s="278" t="str">
        <f>IF('01-Mapa de riesgo-UO'!S418="No existen", "No existe control para el riesgo",'01-Mapa de riesgo-UO'!W418)</f>
        <v xml:space="preserve">Proceso de Control de seguimiento a pólizas de los contratos de la oficina de Planeación </v>
      </c>
      <c r="N417" s="278">
        <f>'01-Mapa de riesgo-UO'!AB418</f>
        <v>0</v>
      </c>
      <c r="O417" s="278" t="str">
        <f>'01-Mapa de riesgo-UO'!AG418</f>
        <v>Interventores y supervisores</v>
      </c>
      <c r="P417" s="280" t="str">
        <f>'01-Mapa de riesgo-UO'!AL418</f>
        <v>Mensual</v>
      </c>
      <c r="Q417" s="280" t="str">
        <f>'01-Mapa de riesgo-UO'!AP418</f>
        <v>Preventivo</v>
      </c>
      <c r="R417" s="431"/>
      <c r="S417" s="434" t="s">
        <v>2460</v>
      </c>
      <c r="T417" s="434"/>
      <c r="U417" s="283" t="str">
        <f>'01-Mapa de riesgo-UO'!AW418</f>
        <v>ASUMIR</v>
      </c>
      <c r="V417" s="283">
        <f>'01-Mapa de riesgo-UO'!AX418</f>
        <v>0</v>
      </c>
      <c r="W417" s="180">
        <f>IF(U417="COMPARTIR",'01-Mapa de riesgo-UO'!BA418, IF(U417=0, 0,$I$6))</f>
        <v>0</v>
      </c>
      <c r="X417" s="281" t="s">
        <v>271</v>
      </c>
      <c r="Y417" s="286" t="s">
        <v>2468</v>
      </c>
      <c r="Z417" s="281" t="s">
        <v>559</v>
      </c>
      <c r="AA417" s="281"/>
      <c r="AB417" s="430"/>
    </row>
    <row r="418" spans="1:28" ht="65.25" hidden="1" customHeight="1" x14ac:dyDescent="0.2">
      <c r="A418" s="324">
        <v>137</v>
      </c>
      <c r="B418" s="332" t="str">
        <f>'01-Mapa de riesgo-UO'!D419</f>
        <v>ADMINISTRACIÓN_INSTITUCIONAL</v>
      </c>
      <c r="C418" s="402" t="str">
        <f>+'01-Mapa de riesgo-UO'!F419</f>
        <v>NO</v>
      </c>
      <c r="D418" s="332" t="str">
        <f>'01-Mapa de riesgo-UO'!J419</f>
        <v>Información</v>
      </c>
      <c r="E418" s="332" t="str">
        <f>'01-Mapa de riesgo-UO'!K419</f>
        <v>Probabilidad de tener inconsistencias en la información estadística e institucional reportada debido a las diversas fuentes de información internas y las reglas de negocio asociadas a su extracción.</v>
      </c>
      <c r="F418" s="332"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32" t="str">
        <f>'01-Mapa de riesgo-UO'!M419</f>
        <v>Hallazgos, multas o sanciones por los entes de control o pérdida de credibilidad por diferencias en los reportes de información</v>
      </c>
      <c r="I418" s="431" t="str">
        <f>'01-Mapa de riesgo-UO'!AT419</f>
        <v>MODERADO</v>
      </c>
      <c r="J418" s="332" t="str">
        <f>'01-Mapa de riesgo-UO'!AU419</f>
        <v>Tiempos de respuesta a los requerimientos de información estratégica
Nivel de actualización de la información a nivel estratégico y táctico</v>
      </c>
      <c r="K418" s="439">
        <v>0.97</v>
      </c>
      <c r="L418" s="399" t="s">
        <v>2875</v>
      </c>
      <c r="M418" s="278" t="str">
        <f>IF('01-Mapa de riesgo-UO'!S419="No existen", "No existe control para el riesgo",'01-Mapa de riesgo-UO'!W419)</f>
        <v>Inclusión en el Plan de Acción de AIE la generación de alertas a las fuentes de información cuando se detectan inconsistencias.</v>
      </c>
      <c r="N418" s="278">
        <f>'01-Mapa de riesgo-UO'!AB419</f>
        <v>0</v>
      </c>
      <c r="O418" s="278" t="str">
        <f>'01-Mapa de riesgo-UO'!AG419</f>
        <v>Profesional AIE
Técnico AIE</v>
      </c>
      <c r="P418" s="280" t="str">
        <f>'01-Mapa de riesgo-UO'!AL419</f>
        <v>No definida</v>
      </c>
      <c r="Q418" s="280" t="str">
        <f>'01-Mapa de riesgo-UO'!AP419</f>
        <v>Detectivo</v>
      </c>
      <c r="R418" s="431" t="str">
        <f>'01-Mapa de riesgo-UO'!AR419</f>
        <v>ACEPTABLE</v>
      </c>
      <c r="S418" s="434" t="s">
        <v>2461</v>
      </c>
      <c r="T418" s="434"/>
      <c r="U418" s="283" t="str">
        <f>'01-Mapa de riesgo-UO'!AW419</f>
        <v>COMPARTIR</v>
      </c>
      <c r="V418" s="28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81" t="s">
        <v>558</v>
      </c>
      <c r="Y418" s="286" t="s">
        <v>2879</v>
      </c>
      <c r="Z418" s="281" t="s">
        <v>561</v>
      </c>
      <c r="AA418" s="281" t="s">
        <v>3001</v>
      </c>
      <c r="AB418" s="430" t="s">
        <v>2144</v>
      </c>
    </row>
    <row r="419" spans="1:28" ht="65.25" hidden="1" customHeight="1" x14ac:dyDescent="0.2">
      <c r="A419" s="324"/>
      <c r="B419" s="332"/>
      <c r="C419" s="402"/>
      <c r="D419" s="332"/>
      <c r="E419" s="332"/>
      <c r="F419" s="332"/>
      <c r="G419" s="52">
        <f>'01-Mapa de riesgo-UO'!I420</f>
        <v>0</v>
      </c>
      <c r="H419" s="332"/>
      <c r="I419" s="431"/>
      <c r="J419" s="332"/>
      <c r="K419" s="401"/>
      <c r="L419" s="399"/>
      <c r="M419" s="278" t="str">
        <f>IF('01-Mapa de riesgo-UO'!S420="No existen", "No existe control para el riesgo",'01-Mapa de riesgo-UO'!W420)</f>
        <v>Revisión a la Calidad de datos</v>
      </c>
      <c r="N419" s="278">
        <f>'01-Mapa de riesgo-UO'!AB420</f>
        <v>0</v>
      </c>
      <c r="O419" s="278" t="str">
        <f>'01-Mapa de riesgo-UO'!AG420</f>
        <v>Técnico AIE</v>
      </c>
      <c r="P419" s="280" t="str">
        <f>'01-Mapa de riesgo-UO'!AL420</f>
        <v>Semestral</v>
      </c>
      <c r="Q419" s="280" t="str">
        <f>'01-Mapa de riesgo-UO'!AP420</f>
        <v>Detectivo</v>
      </c>
      <c r="R419" s="431"/>
      <c r="S419" s="434" t="s">
        <v>2462</v>
      </c>
      <c r="T419" s="434"/>
      <c r="U419" s="283" t="str">
        <f>'01-Mapa de riesgo-UO'!AW420</f>
        <v>COMPARTIR</v>
      </c>
      <c r="V419" s="28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81" t="s">
        <v>558</v>
      </c>
      <c r="Y419" s="286" t="s">
        <v>2880</v>
      </c>
      <c r="Z419" s="281" t="s">
        <v>561</v>
      </c>
      <c r="AA419" s="281" t="s">
        <v>3001</v>
      </c>
      <c r="AB419" s="430"/>
    </row>
    <row r="420" spans="1:28" ht="65.25" hidden="1" customHeight="1" x14ac:dyDescent="0.2">
      <c r="A420" s="324"/>
      <c r="B420" s="332"/>
      <c r="C420" s="402"/>
      <c r="D420" s="332"/>
      <c r="E420" s="332"/>
      <c r="F420" s="332"/>
      <c r="G420" s="52">
        <f>'01-Mapa de riesgo-UO'!I421</f>
        <v>0</v>
      </c>
      <c r="H420" s="332"/>
      <c r="I420" s="431"/>
      <c r="J420" s="332"/>
      <c r="K420" s="401"/>
      <c r="L420" s="399"/>
      <c r="M420" s="278">
        <f>IF('01-Mapa de riesgo-UO'!S421="No existen", "No existe control para el riesgo",'01-Mapa de riesgo-UO'!W421)</f>
        <v>0</v>
      </c>
      <c r="N420" s="278">
        <f>'01-Mapa de riesgo-UO'!AB421</f>
        <v>0</v>
      </c>
      <c r="O420" s="278">
        <f>'01-Mapa de riesgo-UO'!AG421</f>
        <v>0</v>
      </c>
      <c r="P420" s="280">
        <f>'01-Mapa de riesgo-UO'!AL421</f>
        <v>0</v>
      </c>
      <c r="Q420" s="280">
        <f>'01-Mapa de riesgo-UO'!AP421</f>
        <v>0</v>
      </c>
      <c r="R420" s="431"/>
      <c r="S420" s="434"/>
      <c r="T420" s="434"/>
      <c r="U420" s="283" t="str">
        <f>'01-Mapa de riesgo-UO'!AW421</f>
        <v>REDUCIR</v>
      </c>
      <c r="V420" s="283" t="str">
        <f>'01-Mapa de riesgo-UO'!AX421</f>
        <v>Definición de protocolos o manuales para la generación de la información definiendo roles y responsabilidades.</v>
      </c>
      <c r="W420" s="180">
        <f>IF(U420="COMPARTIR",'01-Mapa de riesgo-UO'!BA421, IF(U420=0, 0,$I$6))</f>
        <v>0</v>
      </c>
      <c r="X420" s="281"/>
      <c r="Y420" s="286"/>
      <c r="Z420" s="281"/>
      <c r="AA420" s="286"/>
      <c r="AB420" s="430"/>
    </row>
    <row r="421" spans="1:28" ht="65.25" hidden="1" customHeight="1" x14ac:dyDescent="0.2">
      <c r="A421" s="324">
        <v>138</v>
      </c>
      <c r="B421" s="332" t="str">
        <f>'01-Mapa de riesgo-UO'!D422</f>
        <v>ADMINISTRACIÓN_INSTITUCIONAL</v>
      </c>
      <c r="C421" s="402" t="str">
        <f>+'01-Mapa de riesgo-UO'!F422</f>
        <v>NO</v>
      </c>
      <c r="D421" s="332" t="str">
        <f>'01-Mapa de riesgo-UO'!J422</f>
        <v>Información</v>
      </c>
      <c r="E421" s="332" t="str">
        <f>'01-Mapa de riesgo-UO'!K422</f>
        <v>Probabilidad de pérdida de información física y magnética debido a la falta de una política de respaldo en la Universidad, lo que podría ocasionar reprocesos al momento de necesitar su disponibilidad</v>
      </c>
      <c r="F421" s="332"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32" t="str">
        <f>'01-Mapa de riesgo-UO'!M422</f>
        <v>Multas o sanciones por los entes de control por las demoras en reportes de información. Pérdida de estudios o trabajos ya realizados.</v>
      </c>
      <c r="I421" s="431" t="str">
        <f>'01-Mapa de riesgo-UO'!AT422</f>
        <v>MODERADO</v>
      </c>
      <c r="J421" s="332" t="str">
        <f>'01-Mapa de riesgo-UO'!AU422</f>
        <v>Cumplimiento de la actividad Respaldo de activos de Información del Plan de acción de AIE</v>
      </c>
      <c r="K421" s="439">
        <v>0.5</v>
      </c>
      <c r="L421" s="399" t="s">
        <v>2876</v>
      </c>
      <c r="M421" s="278" t="str">
        <f>IF('01-Mapa de riesgo-UO'!S422="No existen", "No existe control para el riesgo",'01-Mapa de riesgo-UO'!W422)</f>
        <v>Actividad en el plan de trabajo de AIE para la actualización de los activos de información</v>
      </c>
      <c r="N421" s="278">
        <f>'01-Mapa de riesgo-UO'!AB422</f>
        <v>0</v>
      </c>
      <c r="O421" s="278" t="str">
        <f>'01-Mapa de riesgo-UO'!AG422</f>
        <v>Profesional AIE</v>
      </c>
      <c r="P421" s="280" t="str">
        <f>'01-Mapa de riesgo-UO'!AL422</f>
        <v>Anual</v>
      </c>
      <c r="Q421" s="280" t="str">
        <f>'01-Mapa de riesgo-UO'!AP422</f>
        <v>Preventivo</v>
      </c>
      <c r="R421" s="431" t="str">
        <f>'01-Mapa de riesgo-UO'!AR422</f>
        <v>ACEPTABLE</v>
      </c>
      <c r="S421" s="434" t="s">
        <v>2463</v>
      </c>
      <c r="T421" s="434"/>
      <c r="U421" s="283" t="str">
        <f>'01-Mapa de riesgo-UO'!AW422</f>
        <v>REDUCIR</v>
      </c>
      <c r="V421" s="28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81" t="s">
        <v>271</v>
      </c>
      <c r="Y421" s="286" t="s">
        <v>2881</v>
      </c>
      <c r="Z421" s="281" t="s">
        <v>559</v>
      </c>
      <c r="AA421" s="286"/>
      <c r="AB421" s="430" t="s">
        <v>2143</v>
      </c>
    </row>
    <row r="422" spans="1:28" ht="65.25" hidden="1" customHeight="1" x14ac:dyDescent="0.2">
      <c r="A422" s="324"/>
      <c r="B422" s="332"/>
      <c r="C422" s="402"/>
      <c r="D422" s="332"/>
      <c r="E422" s="332"/>
      <c r="F422" s="332"/>
      <c r="G422" s="52" t="str">
        <f>'01-Mapa de riesgo-UO'!I423</f>
        <v>Pérdida de información por rotación de personal</v>
      </c>
      <c r="H422" s="332"/>
      <c r="I422" s="431"/>
      <c r="J422" s="332"/>
      <c r="K422" s="401"/>
      <c r="L422" s="399"/>
      <c r="M422" s="278" t="str">
        <f>IF('01-Mapa de riesgo-UO'!S423="No existen", "No existe control para el riesgo",'01-Mapa de riesgo-UO'!W423)</f>
        <v>Actividad en el plan de trabajo de AIE para la realización de jornadas de los activos de información de OPLA</v>
      </c>
      <c r="N422" s="278">
        <f>'01-Mapa de riesgo-UO'!AB423</f>
        <v>0</v>
      </c>
      <c r="O422" s="278" t="str">
        <f>'01-Mapa de riesgo-UO'!AG423</f>
        <v>Prestación de Servicios No. 5350</v>
      </c>
      <c r="P422" s="280" t="str">
        <f>'01-Mapa de riesgo-UO'!AL423</f>
        <v>Semestral</v>
      </c>
      <c r="Q422" s="280" t="str">
        <f>'01-Mapa de riesgo-UO'!AP423</f>
        <v>Preventivo</v>
      </c>
      <c r="R422" s="431"/>
      <c r="S422" s="434" t="s">
        <v>2464</v>
      </c>
      <c r="T422" s="434"/>
      <c r="U422" s="283">
        <f>'01-Mapa de riesgo-UO'!AW423</f>
        <v>0</v>
      </c>
      <c r="V422" s="283">
        <f>'01-Mapa de riesgo-UO'!AX423</f>
        <v>0</v>
      </c>
      <c r="W422" s="180">
        <f>IF(U422="COMPARTIR",'01-Mapa de riesgo-UO'!BA423, IF(U422=0, 0,$I$6))</f>
        <v>0</v>
      </c>
      <c r="X422" s="281"/>
      <c r="Y422" s="281"/>
      <c r="Z422" s="281"/>
      <c r="AA422" s="281"/>
      <c r="AB422" s="430"/>
    </row>
    <row r="423" spans="1:28" ht="65.25" hidden="1" customHeight="1" x14ac:dyDescent="0.2">
      <c r="A423" s="324"/>
      <c r="B423" s="332"/>
      <c r="C423" s="402"/>
      <c r="D423" s="332"/>
      <c r="E423" s="332"/>
      <c r="F423" s="332"/>
      <c r="G423" s="52">
        <f>'01-Mapa de riesgo-UO'!I424</f>
        <v>0</v>
      </c>
      <c r="H423" s="332"/>
      <c r="I423" s="431"/>
      <c r="J423" s="332"/>
      <c r="K423" s="401"/>
      <c r="L423" s="399"/>
      <c r="M423" s="278">
        <f>IF('01-Mapa de riesgo-UO'!S424="No existen", "No existe control para el riesgo",'01-Mapa de riesgo-UO'!W424)</f>
        <v>0</v>
      </c>
      <c r="N423" s="278">
        <f>'01-Mapa de riesgo-UO'!AB424</f>
        <v>0</v>
      </c>
      <c r="O423" s="278">
        <f>'01-Mapa de riesgo-UO'!AG424</f>
        <v>0</v>
      </c>
      <c r="P423" s="280">
        <f>'01-Mapa de riesgo-UO'!AL424</f>
        <v>0</v>
      </c>
      <c r="Q423" s="280">
        <f>'01-Mapa de riesgo-UO'!AP424</f>
        <v>0</v>
      </c>
      <c r="R423" s="431"/>
      <c r="S423" s="434"/>
      <c r="T423" s="434"/>
      <c r="U423" s="283">
        <f>'01-Mapa de riesgo-UO'!AW424</f>
        <v>0</v>
      </c>
      <c r="V423" s="283">
        <f>'01-Mapa de riesgo-UO'!AX424</f>
        <v>0</v>
      </c>
      <c r="W423" s="180">
        <f>IF(U423="COMPARTIR",'01-Mapa de riesgo-UO'!BA424, IF(U423=0, 0,$I$6))</f>
        <v>0</v>
      </c>
      <c r="X423" s="281"/>
      <c r="Y423" s="281"/>
      <c r="Z423" s="281"/>
      <c r="AA423" s="281"/>
      <c r="AB423" s="430"/>
    </row>
    <row r="424" spans="1:28" ht="65.25" hidden="1" customHeight="1" x14ac:dyDescent="0.2">
      <c r="A424" s="324">
        <v>139</v>
      </c>
      <c r="B424" s="332" t="str">
        <f>'01-Mapa de riesgo-UO'!D425</f>
        <v>ASEGURAMIENTO_DE_LA_CALIDAD_INSTITUCIONAL</v>
      </c>
      <c r="C424" s="402" t="str">
        <f>+'01-Mapa de riesgo-UO'!F425</f>
        <v>NO</v>
      </c>
      <c r="D424" s="332" t="str">
        <f>'01-Mapa de riesgo-UO'!J425</f>
        <v>Estratégico</v>
      </c>
      <c r="E424" s="332" t="str">
        <f>'01-Mapa de riesgo-UO'!K425</f>
        <v>Perdida de la acreditación por parte de las entidades certificadoras.</v>
      </c>
      <c r="F424" s="332"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32" t="str">
        <f>'01-Mapa de riesgo-UO'!M425</f>
        <v>Afectación del reconocimiento y la visibilidad de la institución a nivel nacional e internacional
Pérdida de oportunidades en el contexto a nivel departamental, regional, nacional e internacional
Pérdida de la imagen institucional</v>
      </c>
      <c r="I424" s="431" t="str">
        <f>'01-Mapa de riesgo-UO'!AT425</f>
        <v>LEVE</v>
      </c>
      <c r="J424" s="332" t="str">
        <f>'01-Mapa de riesgo-UO'!AU425</f>
        <v>Nivel cumplimiento del Plan de Mejoramiento Institucional</v>
      </c>
      <c r="K424" s="436">
        <v>0.83899999999999997</v>
      </c>
      <c r="L424" s="399" t="s">
        <v>2452</v>
      </c>
      <c r="M424" s="278" t="str">
        <f>IF('01-Mapa de riesgo-UO'!S425="No existen", "No existe control para el riesgo",'01-Mapa de riesgo-UO'!W425)</f>
        <v>Seguimiento periódico del PMI.</v>
      </c>
      <c r="N424" s="278">
        <f>'01-Mapa de riesgo-UO'!AB425</f>
        <v>0</v>
      </c>
      <c r="O424" s="278" t="str">
        <f>'01-Mapa de riesgo-UO'!AG425</f>
        <v>Profesional PAC</v>
      </c>
      <c r="P424" s="280" t="str">
        <f>'01-Mapa de riesgo-UO'!AL425</f>
        <v>Cuatrimestral</v>
      </c>
      <c r="Q424" s="280" t="str">
        <f>'01-Mapa de riesgo-UO'!AP425</f>
        <v>Preventivo</v>
      </c>
      <c r="R424" s="431" t="str">
        <f>'01-Mapa de riesgo-UO'!AR425</f>
        <v>FUERTE</v>
      </c>
      <c r="S424" s="434" t="s">
        <v>2465</v>
      </c>
      <c r="T424" s="434"/>
      <c r="U424" s="283" t="str">
        <f>'01-Mapa de riesgo-UO'!AW425</f>
        <v>ASUMIR</v>
      </c>
      <c r="V424" s="283">
        <f>'01-Mapa de riesgo-UO'!AX425</f>
        <v>0</v>
      </c>
      <c r="W424" s="180">
        <f>IF(U424="COMPARTIR",'01-Mapa de riesgo-UO'!BA425, IF(U424=0, 0,$I$6))</f>
        <v>0</v>
      </c>
      <c r="X424" s="281"/>
      <c r="Y424" s="281"/>
      <c r="Z424" s="281"/>
      <c r="AA424" s="281"/>
      <c r="AB424" s="430" t="s">
        <v>2144</v>
      </c>
    </row>
    <row r="425" spans="1:28" ht="65.25" hidden="1" customHeight="1" x14ac:dyDescent="0.2">
      <c r="A425" s="324"/>
      <c r="B425" s="332"/>
      <c r="C425" s="402"/>
      <c r="D425" s="332"/>
      <c r="E425" s="332"/>
      <c r="F425" s="332"/>
      <c r="G425" s="52">
        <f>'01-Mapa de riesgo-UO'!I426</f>
        <v>0</v>
      </c>
      <c r="H425" s="332"/>
      <c r="I425" s="431"/>
      <c r="J425" s="332"/>
      <c r="K425" s="401"/>
      <c r="L425" s="399"/>
      <c r="M425" s="278">
        <f>IF('01-Mapa de riesgo-UO'!S426="No existen", "No existe control para el riesgo",'01-Mapa de riesgo-UO'!W426)</f>
        <v>0</v>
      </c>
      <c r="N425" s="278">
        <f>'01-Mapa de riesgo-UO'!AB426</f>
        <v>0</v>
      </c>
      <c r="O425" s="278">
        <f>'01-Mapa de riesgo-UO'!AG426</f>
        <v>0</v>
      </c>
      <c r="P425" s="280">
        <f>'01-Mapa de riesgo-UO'!AL426</f>
        <v>0</v>
      </c>
      <c r="Q425" s="280">
        <f>'01-Mapa de riesgo-UO'!AP426</f>
        <v>0</v>
      </c>
      <c r="R425" s="431"/>
      <c r="S425" s="434"/>
      <c r="T425" s="434"/>
      <c r="U425" s="283" t="str">
        <f>'01-Mapa de riesgo-UO'!AW426</f>
        <v>ASUMIR</v>
      </c>
      <c r="V425" s="283">
        <f>'01-Mapa de riesgo-UO'!AX426</f>
        <v>0</v>
      </c>
      <c r="W425" s="180">
        <f>IF(U425="COMPARTIR",'01-Mapa de riesgo-UO'!BA426, IF(U425=0, 0,$I$6))</f>
        <v>0</v>
      </c>
      <c r="X425" s="281"/>
      <c r="Y425" s="281"/>
      <c r="Z425" s="281"/>
      <c r="AA425" s="281"/>
      <c r="AB425" s="430"/>
    </row>
    <row r="426" spans="1:28" ht="65.25" hidden="1" customHeight="1" x14ac:dyDescent="0.2">
      <c r="A426" s="324"/>
      <c r="B426" s="332"/>
      <c r="C426" s="402"/>
      <c r="D426" s="332"/>
      <c r="E426" s="332"/>
      <c r="F426" s="332"/>
      <c r="G426" s="52">
        <f>'01-Mapa de riesgo-UO'!I427</f>
        <v>0</v>
      </c>
      <c r="H426" s="332"/>
      <c r="I426" s="431"/>
      <c r="J426" s="332"/>
      <c r="K426" s="401"/>
      <c r="L426" s="399"/>
      <c r="M426" s="278">
        <f>IF('01-Mapa de riesgo-UO'!S427="No existen", "No existe control para el riesgo",'01-Mapa de riesgo-UO'!W427)</f>
        <v>0</v>
      </c>
      <c r="N426" s="278">
        <f>'01-Mapa de riesgo-UO'!AB427</f>
        <v>0</v>
      </c>
      <c r="O426" s="278">
        <f>'01-Mapa de riesgo-UO'!AG427</f>
        <v>0</v>
      </c>
      <c r="P426" s="280">
        <f>'01-Mapa de riesgo-UO'!AL427</f>
        <v>0</v>
      </c>
      <c r="Q426" s="280">
        <f>'01-Mapa de riesgo-UO'!AP427</f>
        <v>0</v>
      </c>
      <c r="R426" s="431"/>
      <c r="S426" s="434"/>
      <c r="T426" s="434"/>
      <c r="U426" s="283" t="str">
        <f>'01-Mapa de riesgo-UO'!AW427</f>
        <v>ASUMIR</v>
      </c>
      <c r="V426" s="283">
        <f>'01-Mapa de riesgo-UO'!AX427</f>
        <v>0</v>
      </c>
      <c r="W426" s="180">
        <f>IF(U426="COMPARTIR",'01-Mapa de riesgo-UO'!BA427, IF(U426=0, 0,$I$6))</f>
        <v>0</v>
      </c>
      <c r="X426" s="281"/>
      <c r="Y426" s="281"/>
      <c r="Z426" s="281"/>
      <c r="AA426" s="281"/>
      <c r="AB426" s="430"/>
    </row>
    <row r="427" spans="1:28" ht="65.25" hidden="1" customHeight="1" x14ac:dyDescent="0.2">
      <c r="A427" s="324">
        <v>140</v>
      </c>
      <c r="B427" s="332" t="str">
        <f>'01-Mapa de riesgo-UO'!D428</f>
        <v>ADMINISTRACIÓN_INSTITUCIONAL</v>
      </c>
      <c r="C427" s="402" t="str">
        <f>+'01-Mapa de riesgo-UO'!F428</f>
        <v>NO</v>
      </c>
      <c r="D427" s="332" t="str">
        <f>'01-Mapa de riesgo-UO'!J428</f>
        <v>Estratégico</v>
      </c>
      <c r="E427" s="332" t="str">
        <f>'01-Mapa de riesgo-UO'!K428</f>
        <v xml:space="preserve">Desarticulación 
de los lineamientos del Plan Maestro de la Planta Físca con las apuestas del Plan de Desarrollo Institucional  </v>
      </c>
      <c r="F427" s="332"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32" t="str">
        <f>'01-Mapa de riesgo-UO'!M428</f>
        <v>Priorización inadcuada los proyectos acordes a la necesidades de la institución
Hallazgos por parte de los entes de control</v>
      </c>
      <c r="I427" s="431" t="str">
        <f>'01-Mapa de riesgo-UO'!AT428</f>
        <v>MODERADO</v>
      </c>
      <c r="J427" s="332" t="str">
        <f>'01-Mapa de riesgo-UO'!AU428</f>
        <v xml:space="preserve"> Número de proyectos incluidos en el  Plan de acción del proceso, alineados con el Plan Maestro y/o  PDI 
/
 Número de proyectos ejecutados y finalizados en la vigencia </v>
      </c>
      <c r="K427" s="436">
        <f>16%/31%</f>
        <v>0.5161290322580645</v>
      </c>
      <c r="L427" s="399" t="s">
        <v>2877</v>
      </c>
      <c r="M427" s="278" t="str">
        <f>IF('01-Mapa de riesgo-UO'!S428="No existen", "No existe control para el riesgo",'01-Mapa de riesgo-UO'!W428)</f>
        <v>Verificación de los estudios previos</v>
      </c>
      <c r="N427" s="278">
        <f>'01-Mapa de riesgo-UO'!AB428</f>
        <v>0</v>
      </c>
      <c r="O427" s="278" t="str">
        <f>'01-Mapa de riesgo-UO'!AG428</f>
        <v>Liderl del proceso GEC
Profesional de Apoyo GEC</v>
      </c>
      <c r="P427" s="280" t="str">
        <f>'01-Mapa de riesgo-UO'!AL428</f>
        <v>No definida</v>
      </c>
      <c r="Q427" s="280" t="str">
        <f>'01-Mapa de riesgo-UO'!AP428</f>
        <v>Preventivo</v>
      </c>
      <c r="R427" s="431" t="str">
        <f>'01-Mapa de riesgo-UO'!AR428</f>
        <v>FUERTE</v>
      </c>
      <c r="S427" s="434" t="s">
        <v>2446</v>
      </c>
      <c r="T427" s="434"/>
      <c r="U427" s="283" t="str">
        <f>'01-Mapa de riesgo-UO'!AW428</f>
        <v>REDUCIR</v>
      </c>
      <c r="V427" s="28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81" t="s">
        <v>271</v>
      </c>
      <c r="Y427" s="286" t="s">
        <v>2882</v>
      </c>
      <c r="Z427" s="281" t="s">
        <v>559</v>
      </c>
      <c r="AA427" s="281"/>
      <c r="AB427" s="430" t="s">
        <v>2143</v>
      </c>
    </row>
    <row r="428" spans="1:28" ht="65.25" hidden="1" customHeight="1" x14ac:dyDescent="0.2">
      <c r="A428" s="324"/>
      <c r="B428" s="332"/>
      <c r="C428" s="402"/>
      <c r="D428" s="332"/>
      <c r="E428" s="332"/>
      <c r="F428" s="332"/>
      <c r="G428" s="52" t="str">
        <f>'01-Mapa de riesgo-UO'!I429</f>
        <v>Desconocimiento de los colaboradores por proyecto del plan maestro de campus y el PDI</v>
      </c>
      <c r="H428" s="332"/>
      <c r="I428" s="431"/>
      <c r="J428" s="332"/>
      <c r="K428" s="401"/>
      <c r="L428" s="399"/>
      <c r="M428" s="278" t="str">
        <f>IF('01-Mapa de riesgo-UO'!S429="No existen", "No existe control para el riesgo",'01-Mapa de riesgo-UO'!W429)</f>
        <v>Verificación de la intervención se encuentre en el plan de acción del proceso de la Insfraestructura física</v>
      </c>
      <c r="N428" s="278">
        <f>'01-Mapa de riesgo-UO'!AB429</f>
        <v>0</v>
      </c>
      <c r="O428" s="278" t="str">
        <f>'01-Mapa de riesgo-UO'!AG429</f>
        <v>Liderl del proceso GEC
Profesional de Apoyo GEC</v>
      </c>
      <c r="P428" s="280" t="str">
        <f>'01-Mapa de riesgo-UO'!AL429</f>
        <v>No definida</v>
      </c>
      <c r="Q428" s="280" t="str">
        <f>'01-Mapa de riesgo-UO'!AP429</f>
        <v>Preventivo</v>
      </c>
      <c r="R428" s="431"/>
      <c r="S428" s="434" t="s">
        <v>2446</v>
      </c>
      <c r="T428" s="434"/>
      <c r="U428" s="283" t="str">
        <f>'01-Mapa de riesgo-UO'!AW429</f>
        <v>REDUCIR</v>
      </c>
      <c r="V428" s="283" t="str">
        <f>'01-Mapa de riesgo-UO'!AX429</f>
        <v>Incluir en le proceso de inducción la socialización del plan maestro a los colaboradores del proceso</v>
      </c>
      <c r="W428" s="180">
        <f>IF(U428="COMPARTIR",'01-Mapa de riesgo-UO'!BA429, IF(U428=0, 0,$I$6))</f>
        <v>0</v>
      </c>
      <c r="X428" s="281" t="s">
        <v>271</v>
      </c>
      <c r="Y428" s="286" t="s">
        <v>2883</v>
      </c>
      <c r="Z428" s="281" t="s">
        <v>559</v>
      </c>
      <c r="AA428" s="281"/>
      <c r="AB428" s="430"/>
    </row>
    <row r="429" spans="1:28" ht="65.25" hidden="1" customHeight="1" x14ac:dyDescent="0.2">
      <c r="A429" s="324"/>
      <c r="B429" s="332"/>
      <c r="C429" s="402"/>
      <c r="D429" s="332"/>
      <c r="E429" s="332"/>
      <c r="F429" s="332"/>
      <c r="G429" s="52">
        <f>'01-Mapa de riesgo-UO'!I430</f>
        <v>0</v>
      </c>
      <c r="H429" s="332"/>
      <c r="I429" s="431"/>
      <c r="J429" s="332"/>
      <c r="K429" s="401"/>
      <c r="L429" s="399"/>
      <c r="M429" s="278">
        <f>IF('01-Mapa de riesgo-UO'!S430="No existen", "No existe control para el riesgo",'01-Mapa de riesgo-UO'!W430)</f>
        <v>0</v>
      </c>
      <c r="N429" s="278">
        <f>'01-Mapa de riesgo-UO'!AB430</f>
        <v>0</v>
      </c>
      <c r="O429" s="278">
        <f>'01-Mapa de riesgo-UO'!AG430</f>
        <v>0</v>
      </c>
      <c r="P429" s="280">
        <f>'01-Mapa de riesgo-UO'!AL430</f>
        <v>0</v>
      </c>
      <c r="Q429" s="280">
        <f>'01-Mapa de riesgo-UO'!AP430</f>
        <v>0</v>
      </c>
      <c r="R429" s="431"/>
      <c r="S429" s="434" t="s">
        <v>2446</v>
      </c>
      <c r="T429" s="434"/>
      <c r="U429" s="283" t="str">
        <f>'01-Mapa de riesgo-UO'!AW430</f>
        <v>REDUCIR</v>
      </c>
      <c r="V429" s="28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81" t="s">
        <v>558</v>
      </c>
      <c r="Y429" s="281" t="s">
        <v>2884</v>
      </c>
      <c r="Z429" s="281" t="s">
        <v>561</v>
      </c>
      <c r="AA429" s="281" t="s">
        <v>2885</v>
      </c>
      <c r="AB429" s="430"/>
    </row>
    <row r="430" spans="1:28" ht="65.25" hidden="1" customHeight="1" x14ac:dyDescent="0.2">
      <c r="A430" s="324">
        <v>141</v>
      </c>
      <c r="B430" s="332" t="str">
        <f>'01-Mapa de riesgo-UO'!D431</f>
        <v>ADMINISTRACIÓN_INSTITUCIONAL</v>
      </c>
      <c r="C430" s="402" t="str">
        <f>+'01-Mapa de riesgo-UO'!F431</f>
        <v>SI</v>
      </c>
      <c r="D430" s="332" t="str">
        <f>'01-Mapa de riesgo-UO'!J431</f>
        <v>Cumplimiento</v>
      </c>
      <c r="E430" s="332" t="str">
        <f>'01-Mapa de riesgo-UO'!K431</f>
        <v>Inadecuada planeación de la infraestructura física</v>
      </c>
      <c r="F430" s="332"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32" t="str">
        <f>'01-Mapa de riesgo-UO'!M431</f>
        <v>*insatisfaccion del usuario. 
*Imposibilidad de prestacion del servicio. 
*Incremento de costos de construcción. 
*Riesgo juridico con contratistas.  
*Mayores costos de mantenimiento.</v>
      </c>
      <c r="I430" s="431" t="str">
        <f>'01-Mapa de riesgo-UO'!AT431</f>
        <v>LEVE</v>
      </c>
      <c r="J430" s="332" t="str">
        <f>'01-Mapa de riesgo-UO'!AU431</f>
        <v xml:space="preserve">Intervenciones a la planta fisica del plan de accion de la vigencia/ Intervenciones recibidos a satisfacción por el usuario. </v>
      </c>
      <c r="K430" s="436">
        <f>12%/20%</f>
        <v>0.6</v>
      </c>
      <c r="L430" s="399" t="s">
        <v>2878</v>
      </c>
      <c r="M430" s="278" t="str">
        <f>IF('01-Mapa de riesgo-UO'!S431="No existen", "No existe control para el riesgo",'01-Mapa de riesgo-UO'!W431)</f>
        <v>Registro y consolidacion de la necesidad del usuario a traves del aplicativo y/o mediante actas de reunion y/o memorando y/o correos electronicos.</v>
      </c>
      <c r="N430" s="278">
        <f>'01-Mapa de riesgo-UO'!AB431</f>
        <v>0</v>
      </c>
      <c r="O430" s="278" t="str">
        <f>'01-Mapa de riesgo-UO'!AG431</f>
        <v xml:space="preserve">Profesional de apoyo GEC y supervisor del proyecto </v>
      </c>
      <c r="P430" s="280" t="str">
        <f>'01-Mapa de riesgo-UO'!AL431</f>
        <v>No definida</v>
      </c>
      <c r="Q430" s="280" t="str">
        <f>'01-Mapa de riesgo-UO'!AP431</f>
        <v>Preventivo</v>
      </c>
      <c r="R430" s="431" t="str">
        <f>'01-Mapa de riesgo-UO'!AR431</f>
        <v>FUERTE</v>
      </c>
      <c r="S430" s="434" t="s">
        <v>2446</v>
      </c>
      <c r="T430" s="434"/>
      <c r="U430" s="283" t="str">
        <f>'01-Mapa de riesgo-UO'!AW431</f>
        <v>ASUMIR</v>
      </c>
      <c r="V430" s="283">
        <f>'01-Mapa de riesgo-UO'!AX431</f>
        <v>0</v>
      </c>
      <c r="W430" s="180">
        <f>IF(U430="COMPARTIR",'01-Mapa de riesgo-UO'!BA431, IF(U430=0, 0,$I$6))</f>
        <v>0</v>
      </c>
      <c r="X430" s="281"/>
      <c r="Y430" s="281"/>
      <c r="Z430" s="281"/>
      <c r="AA430" s="281"/>
      <c r="AB430" s="430" t="s">
        <v>2143</v>
      </c>
    </row>
    <row r="431" spans="1:28" ht="65.25" hidden="1" customHeight="1" x14ac:dyDescent="0.2">
      <c r="A431" s="324"/>
      <c r="B431" s="332"/>
      <c r="C431" s="402"/>
      <c r="D431" s="332"/>
      <c r="E431" s="332"/>
      <c r="F431" s="332"/>
      <c r="G431" s="52" t="str">
        <f>'01-Mapa de riesgo-UO'!I432</f>
        <v xml:space="preserve">Falta de planeacion del proyecto </v>
      </c>
      <c r="H431" s="332"/>
      <c r="I431" s="431"/>
      <c r="J431" s="332"/>
      <c r="K431" s="401"/>
      <c r="L431" s="399"/>
      <c r="M431" s="278" t="str">
        <f>IF('01-Mapa de riesgo-UO'!S432="No existen", "No existe control para el riesgo",'01-Mapa de riesgo-UO'!W432)</f>
        <v>Cada proyecto de intervención de infraestructura debe contener (Estudios previos, diseños, presupuesto, especificaciones, en fase III, permisos aprobados)</v>
      </c>
      <c r="N431" s="278">
        <f>'01-Mapa de riesgo-UO'!AB432</f>
        <v>0</v>
      </c>
      <c r="O431" s="278" t="str">
        <f>'01-Mapa de riesgo-UO'!AG432</f>
        <v xml:space="preserve">Profesional de apoyo GEC y supervisor del proyecto </v>
      </c>
      <c r="P431" s="280" t="str">
        <f>'01-Mapa de riesgo-UO'!AL432</f>
        <v>No definida</v>
      </c>
      <c r="Q431" s="280" t="str">
        <f>'01-Mapa de riesgo-UO'!AP432</f>
        <v>Preventivo</v>
      </c>
      <c r="R431" s="431"/>
      <c r="S431" s="434" t="s">
        <v>2446</v>
      </c>
      <c r="T431" s="434"/>
      <c r="U431" s="283" t="str">
        <f>'01-Mapa de riesgo-UO'!AW432</f>
        <v>ASUMIR</v>
      </c>
      <c r="V431" s="283">
        <f>'01-Mapa de riesgo-UO'!AX432</f>
        <v>0</v>
      </c>
      <c r="W431" s="180">
        <f>IF(U431="COMPARTIR",'01-Mapa de riesgo-UO'!BA432, IF(U431=0, 0,$I$6))</f>
        <v>0</v>
      </c>
      <c r="X431" s="281"/>
      <c r="Y431" s="281"/>
      <c r="Z431" s="281"/>
      <c r="AA431" s="281"/>
      <c r="AB431" s="430"/>
    </row>
    <row r="432" spans="1:28" ht="65.25" hidden="1" customHeight="1" x14ac:dyDescent="0.2">
      <c r="A432" s="324"/>
      <c r="B432" s="332"/>
      <c r="C432" s="402"/>
      <c r="D432" s="332"/>
      <c r="E432" s="332"/>
      <c r="F432" s="332"/>
      <c r="G432" s="52" t="str">
        <f>'01-Mapa de riesgo-UO'!I433</f>
        <v>Cambio y actualizacion de normativas de construccion.</v>
      </c>
      <c r="H432" s="332"/>
      <c r="I432" s="431"/>
      <c r="J432" s="332"/>
      <c r="K432" s="401"/>
      <c r="L432" s="399"/>
      <c r="M432" s="278"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78">
        <f>'01-Mapa de riesgo-UO'!AB433</f>
        <v>0</v>
      </c>
      <c r="O432" s="278" t="str">
        <f>'01-Mapa de riesgo-UO'!AG433</f>
        <v xml:space="preserve">Profesional de apoyo GEC y supervisor del proyecto </v>
      </c>
      <c r="P432" s="280" t="str">
        <f>'01-Mapa de riesgo-UO'!AL433</f>
        <v>No definida</v>
      </c>
      <c r="Q432" s="280" t="str">
        <f>'01-Mapa de riesgo-UO'!AP433</f>
        <v>Preventivo</v>
      </c>
      <c r="R432" s="431"/>
      <c r="S432" s="434" t="s">
        <v>2446</v>
      </c>
      <c r="T432" s="434"/>
      <c r="U432" s="283" t="str">
        <f>'01-Mapa de riesgo-UO'!AW433</f>
        <v>ASUMIR</v>
      </c>
      <c r="V432" s="283">
        <f>'01-Mapa de riesgo-UO'!AX433</f>
        <v>0</v>
      </c>
      <c r="W432" s="180">
        <f>IF(U432="COMPARTIR",'01-Mapa de riesgo-UO'!BA433, IF(U432=0, 0,$I$6))</f>
        <v>0</v>
      </c>
      <c r="X432" s="281"/>
      <c r="Y432" s="281"/>
      <c r="Z432" s="281"/>
      <c r="AA432" s="281"/>
      <c r="AB432" s="430"/>
    </row>
    <row r="433" spans="1:28" ht="65.25" hidden="1" customHeight="1" x14ac:dyDescent="0.2">
      <c r="A433" s="324">
        <v>142</v>
      </c>
      <c r="B433" s="332" t="str">
        <f>'01-Mapa de riesgo-UO'!D434</f>
        <v>INTERNACIONALIZACIÓN</v>
      </c>
      <c r="C433" s="402" t="str">
        <f>+'01-Mapa de riesgo-UO'!F434</f>
        <v>NO</v>
      </c>
      <c r="D433" s="332" t="str">
        <f>'01-Mapa de riesgo-UO'!J434</f>
        <v>Cumplimiento</v>
      </c>
      <c r="E433" s="332" t="str">
        <f>'01-Mapa de riesgo-UO'!K434</f>
        <v>Visitantes internacionales en la UTP sin el debido estatus migratorio</v>
      </c>
      <c r="F433" s="332"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32" t="str">
        <f>'01-Mapa de riesgo-UO'!M434</f>
        <v>Multas y/o sanciones para la Universidad</v>
      </c>
      <c r="I433" s="431" t="str">
        <f>'01-Mapa de riesgo-UO'!AT434</f>
        <v>LEVE</v>
      </c>
      <c r="J433" s="332" t="str">
        <f>'01-Mapa de riesgo-UO'!AU434</f>
        <v>Número de sanciones generadas por Migración Colombia a la UTP</v>
      </c>
      <c r="K433" s="401">
        <v>0</v>
      </c>
      <c r="L433" s="399" t="s">
        <v>2886</v>
      </c>
      <c r="M433" s="278" t="str">
        <f>IF('01-Mapa de riesgo-UO'!S434="No existen", "No existe control para el riesgo",'01-Mapa de riesgo-UO'!W434)</f>
        <v>Capacitación por parte de  Migración Colombia</v>
      </c>
      <c r="N433" s="278">
        <f>'01-Mapa de riesgo-UO'!AB434</f>
        <v>0</v>
      </c>
      <c r="O433" s="278" t="str">
        <f>'01-Mapa de riesgo-UO'!AG434</f>
        <v>Profesional II ND</v>
      </c>
      <c r="P433" s="280" t="str">
        <f>'01-Mapa de riesgo-UO'!AL434</f>
        <v>Anual</v>
      </c>
      <c r="Q433" s="280" t="str">
        <f>'01-Mapa de riesgo-UO'!AP434</f>
        <v>Preventivo</v>
      </c>
      <c r="R433" s="431" t="str">
        <f>'01-Mapa de riesgo-UO'!AR434</f>
        <v>ACEPTABLE</v>
      </c>
      <c r="S433" s="434" t="s">
        <v>2887</v>
      </c>
      <c r="T433" s="434"/>
      <c r="U433" s="283" t="str">
        <f>'01-Mapa de riesgo-UO'!AW434</f>
        <v>ASUMIR</v>
      </c>
      <c r="V433" s="283">
        <f>'01-Mapa de riesgo-UO'!AX434</f>
        <v>0</v>
      </c>
      <c r="W433" s="180">
        <f>IF(U433="COMPARTIR",'01-Mapa de riesgo-UO'!BA434, IF(U433=0, 0,$I$6))</f>
        <v>0</v>
      </c>
      <c r="X433" s="281"/>
      <c r="Y433" s="281"/>
      <c r="Z433" s="281"/>
      <c r="AA433" s="281"/>
      <c r="AB433" s="430" t="s">
        <v>2144</v>
      </c>
    </row>
    <row r="434" spans="1:28" ht="65.25" hidden="1" customHeight="1" x14ac:dyDescent="0.2">
      <c r="A434" s="324"/>
      <c r="B434" s="332"/>
      <c r="C434" s="402"/>
      <c r="D434" s="332"/>
      <c r="E434" s="332"/>
      <c r="F434" s="332"/>
      <c r="G434" s="52" t="str">
        <f>'01-Mapa de riesgo-UO'!I435</f>
        <v>Migración Colombia otorga un permiso de ingreso y permanencia  erroneo a los invitados internacionales aún habiendo  presentados los soportes respectivos</v>
      </c>
      <c r="H434" s="332"/>
      <c r="I434" s="431"/>
      <c r="J434" s="332"/>
      <c r="K434" s="401"/>
      <c r="L434" s="399"/>
      <c r="M434" s="278" t="str">
        <f>IF('01-Mapa de riesgo-UO'!S435="No existen", "No existe control para el riesgo",'01-Mapa de riesgo-UO'!W435)</f>
        <v>Correos y comunicaciones  informando el proceso para el reporte de invitados internacionales</v>
      </c>
      <c r="N434" s="278">
        <f>'01-Mapa de riesgo-UO'!AB435</f>
        <v>0</v>
      </c>
      <c r="O434" s="278" t="str">
        <f>'01-Mapa de riesgo-UO'!AG435</f>
        <v>Asistencial V</v>
      </c>
      <c r="P434" s="280" t="str">
        <f>'01-Mapa de riesgo-UO'!AL435</f>
        <v>Mensual</v>
      </c>
      <c r="Q434" s="280" t="str">
        <f>'01-Mapa de riesgo-UO'!AP435</f>
        <v>Preventivo</v>
      </c>
      <c r="R434" s="431"/>
      <c r="S434" s="434" t="s">
        <v>2888</v>
      </c>
      <c r="T434" s="434"/>
      <c r="U434" s="283" t="str">
        <f>'01-Mapa de riesgo-UO'!AW435</f>
        <v>ASUMIR</v>
      </c>
      <c r="V434" s="283">
        <f>'01-Mapa de riesgo-UO'!AX435</f>
        <v>0</v>
      </c>
      <c r="W434" s="180">
        <f>IF(U434="COMPARTIR",'01-Mapa de riesgo-UO'!BA435, IF(U434=0, 0,$I$6))</f>
        <v>0</v>
      </c>
      <c r="X434" s="281"/>
      <c r="Y434" s="281"/>
      <c r="Z434" s="281"/>
      <c r="AA434" s="281"/>
      <c r="AB434" s="430"/>
    </row>
    <row r="435" spans="1:28" ht="65.25" hidden="1" customHeight="1" x14ac:dyDescent="0.2">
      <c r="A435" s="324"/>
      <c r="B435" s="332"/>
      <c r="C435" s="402"/>
      <c r="D435" s="332"/>
      <c r="E435" s="332"/>
      <c r="F435" s="332"/>
      <c r="G435" s="52">
        <f>'01-Mapa de riesgo-UO'!I436</f>
        <v>0</v>
      </c>
      <c r="H435" s="332"/>
      <c r="I435" s="431"/>
      <c r="J435" s="332"/>
      <c r="K435" s="401"/>
      <c r="L435" s="399"/>
      <c r="M435" s="278" t="str">
        <f>IF('01-Mapa de riesgo-UO'!S436="No existen", "No existe control para el riesgo",'01-Mapa de riesgo-UO'!W436)</f>
        <v>Implementar el proceso de unificacion de informacion entre facultades y dependencias de la UTP para la movilidad entrante de invitados internacionales.</v>
      </c>
      <c r="N435" s="278">
        <f>'01-Mapa de riesgo-UO'!AB436</f>
        <v>0</v>
      </c>
      <c r="O435" s="278" t="str">
        <f>'01-Mapa de riesgo-UO'!AG436</f>
        <v>Asistencial V</v>
      </c>
      <c r="P435" s="280" t="str">
        <f>'01-Mapa de riesgo-UO'!AL436</f>
        <v>Anual</v>
      </c>
      <c r="Q435" s="280" t="str">
        <f>'01-Mapa de riesgo-UO'!AP436</f>
        <v>Preventivo</v>
      </c>
      <c r="R435" s="431"/>
      <c r="S435" s="434" t="s">
        <v>2889</v>
      </c>
      <c r="T435" s="434"/>
      <c r="U435" s="283" t="str">
        <f>'01-Mapa de riesgo-UO'!AW436</f>
        <v>ASUMIR</v>
      </c>
      <c r="V435" s="283">
        <f>'01-Mapa de riesgo-UO'!AX436</f>
        <v>0</v>
      </c>
      <c r="W435" s="180">
        <f>IF(U435="COMPARTIR",'01-Mapa de riesgo-UO'!BA436, IF(U435=0, 0,$I$6))</f>
        <v>0</v>
      </c>
      <c r="X435" s="281"/>
      <c r="Y435" s="281"/>
      <c r="Z435" s="281"/>
      <c r="AA435" s="281"/>
      <c r="AB435" s="430"/>
    </row>
    <row r="436" spans="1:28" ht="65.25" hidden="1" customHeight="1" x14ac:dyDescent="0.2">
      <c r="A436" s="324">
        <v>143</v>
      </c>
      <c r="B436" s="332" t="str">
        <f>'01-Mapa de riesgo-UO'!D437</f>
        <v>ADMINISTRACIÓN_INSTITUCIONAL</v>
      </c>
      <c r="C436" s="402" t="str">
        <f>+'01-Mapa de riesgo-UO'!F437</f>
        <v>SI</v>
      </c>
      <c r="D436" s="332" t="str">
        <f>'01-Mapa de riesgo-UO'!J437</f>
        <v>Operacional</v>
      </c>
      <c r="E436" s="332" t="str">
        <f>'01-Mapa de riesgo-UO'!K437</f>
        <v xml:space="preserve">Ilegitimidad en resultados electorales 
</v>
      </c>
      <c r="F436" s="332"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32" t="str">
        <f>'01-Mapa de riesgo-UO'!M437</f>
        <v>Impugnación de resultado electorales.                                                                                                                                                                                                                                                                                        Perdida de credibilidad en el sistema electoral de la Universidad</v>
      </c>
      <c r="I436" s="431" t="str">
        <f>'01-Mapa de riesgo-UO'!AT437</f>
        <v>LEVE</v>
      </c>
      <c r="J436" s="332" t="str">
        <f>'01-Mapa de riesgo-UO'!AU437</f>
        <v>Nùmero de impugnaciones electorales</v>
      </c>
      <c r="K436" s="439">
        <v>0</v>
      </c>
      <c r="L436" s="434" t="s">
        <v>2890</v>
      </c>
      <c r="M436" s="278" t="str">
        <f>IF('01-Mapa de riesgo-UO'!S437="No existen", "No existe control para el riesgo",'01-Mapa de riesgo-UO'!W437)</f>
        <v>Elaboración de listados descentralizados por parte de las dependencias responsables</v>
      </c>
      <c r="N436" s="278" t="str">
        <f>'01-Mapa de riesgo-UO'!AB437</f>
        <v>Software Gestion de Talento Humano y Software de Registro y Control</v>
      </c>
      <c r="O436" s="278" t="str">
        <f>'01-Mapa de riesgo-UO'!AG437</f>
        <v>Jefe de Gestion del Talento Humano y la directora de Admisiones registro y Control</v>
      </c>
      <c r="P436" s="280" t="str">
        <f>'01-Mapa de riesgo-UO'!AL437</f>
        <v>No definida</v>
      </c>
      <c r="Q436" s="280" t="str">
        <f>'01-Mapa de riesgo-UO'!AP437</f>
        <v>Preventivo</v>
      </c>
      <c r="R436" s="431" t="str">
        <f>'01-Mapa de riesgo-UO'!AR437</f>
        <v>FUERTE</v>
      </c>
      <c r="S436" s="434" t="s">
        <v>2827</v>
      </c>
      <c r="T436" s="434"/>
      <c r="U436" s="283" t="str">
        <f>'01-Mapa de riesgo-UO'!AW437</f>
        <v>ASUMIR</v>
      </c>
      <c r="V436" s="283">
        <f>'01-Mapa de riesgo-UO'!AX437</f>
        <v>0</v>
      </c>
      <c r="W436" s="180">
        <f>IF(U436="COMPARTIR",'01-Mapa de riesgo-UO'!BA437, IF(U436=0, 0,$I$6))</f>
        <v>0</v>
      </c>
      <c r="X436" s="281"/>
      <c r="Y436" s="281"/>
      <c r="Z436" s="281"/>
      <c r="AA436" s="281"/>
      <c r="AB436" s="430" t="s">
        <v>2144</v>
      </c>
    </row>
    <row r="437" spans="1:28" ht="65.25" hidden="1" customHeight="1" x14ac:dyDescent="0.2">
      <c r="A437" s="324"/>
      <c r="B437" s="332"/>
      <c r="C437" s="402"/>
      <c r="D437" s="332"/>
      <c r="E437" s="332"/>
      <c r="F437" s="332"/>
      <c r="G437" s="52" t="str">
        <f>'01-Mapa de riesgo-UO'!I438</f>
        <v>Errónea configuración de las votaciones, debido a que software requiera demasiadas configuraciones o permisos lo que podría generar fallas en las votaciones</v>
      </c>
      <c r="H437" s="332"/>
      <c r="I437" s="431"/>
      <c r="J437" s="332"/>
      <c r="K437" s="401"/>
      <c r="L437" s="399"/>
      <c r="M437" s="278" t="str">
        <f>IF('01-Mapa de riesgo-UO'!S438="No existen", "No existe control para el riesgo",'01-Mapa de riesgo-UO'!W438)</f>
        <v>Revisión de la configuración de las elecciones y Auditoria por parte de Control Interno</v>
      </c>
      <c r="N437" s="278">
        <f>'01-Mapa de riesgo-UO'!AB438</f>
        <v>0</v>
      </c>
      <c r="O437" s="278" t="str">
        <f>'01-Mapa de riesgo-UO'!AG438</f>
        <v>Jefe y profesional de Control Interno</v>
      </c>
      <c r="P437" s="280" t="str">
        <f>'01-Mapa de riesgo-UO'!AL438</f>
        <v>No definida</v>
      </c>
      <c r="Q437" s="280" t="str">
        <f>'01-Mapa de riesgo-UO'!AP438</f>
        <v>Preventivo</v>
      </c>
      <c r="R437" s="431"/>
      <c r="S437" s="434" t="s">
        <v>2827</v>
      </c>
      <c r="T437" s="434"/>
      <c r="U437" s="283" t="str">
        <f>'01-Mapa de riesgo-UO'!AW438</f>
        <v>ASUMIR</v>
      </c>
      <c r="V437" s="283">
        <f>'01-Mapa de riesgo-UO'!AX438</f>
        <v>0</v>
      </c>
      <c r="W437" s="180">
        <f>IF(U437="COMPARTIR",'01-Mapa de riesgo-UO'!BA438, IF(U437=0, 0,$I$6))</f>
        <v>0</v>
      </c>
      <c r="X437" s="281"/>
      <c r="Y437" s="281"/>
      <c r="Z437" s="281"/>
      <c r="AA437" s="281"/>
      <c r="AB437" s="430"/>
    </row>
    <row r="438" spans="1:28" ht="65.25" hidden="1" customHeight="1" x14ac:dyDescent="0.2">
      <c r="A438" s="324"/>
      <c r="B438" s="332"/>
      <c r="C438" s="402"/>
      <c r="D438" s="332"/>
      <c r="E438" s="332"/>
      <c r="F438" s="332"/>
      <c r="G438" s="52" t="str">
        <f>'01-Mapa de riesgo-UO'!I439</f>
        <v>Fallas técnicas del servidor, o por problemas de energía eléctrica o conexión a Internet</v>
      </c>
      <c r="H438" s="332"/>
      <c r="I438" s="431"/>
      <c r="J438" s="332"/>
      <c r="K438" s="401"/>
      <c r="L438" s="399"/>
      <c r="M438" s="278" t="str">
        <f>IF('01-Mapa de riesgo-UO'!S439="No existen", "No existe control para el riesgo",'01-Mapa de riesgo-UO'!W439)</f>
        <v>Pruebas de simulación de las votaciones</v>
      </c>
      <c r="N438" s="278" t="str">
        <f>'01-Mapa de riesgo-UO'!AB439</f>
        <v>Software de Votaciones</v>
      </c>
      <c r="O438" s="278" t="str">
        <f>'01-Mapa de riesgo-UO'!AG439</f>
        <v>Ingeniero de Sistemas asignado a las elecciones</v>
      </c>
      <c r="P438" s="280" t="str">
        <f>'01-Mapa de riesgo-UO'!AL439</f>
        <v>No definida</v>
      </c>
      <c r="Q438" s="280" t="str">
        <f>'01-Mapa de riesgo-UO'!AP439</f>
        <v>Preventivo</v>
      </c>
      <c r="R438" s="431"/>
      <c r="S438" s="434" t="s">
        <v>2827</v>
      </c>
      <c r="T438" s="434"/>
      <c r="U438" s="283" t="str">
        <f>'01-Mapa de riesgo-UO'!AW439</f>
        <v>ASUMIR</v>
      </c>
      <c r="V438" s="283">
        <f>'01-Mapa de riesgo-UO'!AX439</f>
        <v>0</v>
      </c>
      <c r="W438" s="180">
        <f>IF(U438="COMPARTIR",'01-Mapa de riesgo-UO'!BA439, IF(U438=0, 0,$I$6))</f>
        <v>0</v>
      </c>
      <c r="X438" s="281"/>
      <c r="Y438" s="281"/>
      <c r="Z438" s="281"/>
      <c r="AA438" s="281"/>
      <c r="AB438" s="430"/>
    </row>
    <row r="439" spans="1:28" ht="65.25" hidden="1" customHeight="1" x14ac:dyDescent="0.2">
      <c r="A439" s="324">
        <v>144</v>
      </c>
      <c r="B439" s="332" t="str">
        <f>'01-Mapa de riesgo-UO'!D440</f>
        <v>ADMINISTRACIÓN_INSTITUCIONAL</v>
      </c>
      <c r="C439" s="402" t="str">
        <f>+'01-Mapa de riesgo-UO'!F440</f>
        <v>SI</v>
      </c>
      <c r="D439" s="332" t="str">
        <f>'01-Mapa de riesgo-UO'!J440</f>
        <v>Cumplimiento</v>
      </c>
      <c r="E439" s="332" t="str">
        <f>'01-Mapa de riesgo-UO'!K440</f>
        <v>Vencimiento de términos para la atención de Derechos de Petición que lleguen a la Secretaria General</v>
      </c>
      <c r="F439" s="332" t="str">
        <f>'01-Mapa de riesgo-UO'!L440</f>
        <v>No dar respuesta a un Derecho de Petición dentro de los términos establecidos por la ley</v>
      </c>
      <c r="G439" s="52" t="str">
        <f>'01-Mapa de riesgo-UO'!I440</f>
        <v>Omisión o retraso de respuesta por parte del funcionario encargado en la Secretaria General</v>
      </c>
      <c r="H439" s="332" t="str">
        <f>'01-Mapa de riesgo-UO'!M440</f>
        <v>Interposición de una Acción de Tutela.                                                                                                                                                                                                                                                                           Acciones legales en contra de la Universidad</v>
      </c>
      <c r="I439" s="431" t="str">
        <f>'01-Mapa de riesgo-UO'!AT440</f>
        <v>LEVE</v>
      </c>
      <c r="J439" s="332" t="str">
        <f>'01-Mapa de riesgo-UO'!AU440</f>
        <v>Nùmero de Acciones de Tutela o Demandas por la no atención de Derechos de Petición</v>
      </c>
      <c r="K439" s="439">
        <v>0</v>
      </c>
      <c r="L439" s="399" t="s">
        <v>2891</v>
      </c>
      <c r="M439" s="278" t="str">
        <f>IF('01-Mapa de riesgo-UO'!S440="No existen", "No existe control para el riesgo",'01-Mapa de riesgo-UO'!W440)</f>
        <v>Radicación de los Derechos de Petición por parte de Gestión Documental donde se establece fecha de recepción</v>
      </c>
      <c r="N439" s="278">
        <f>'01-Mapa de riesgo-UO'!AB440</f>
        <v>0</v>
      </c>
      <c r="O439" s="278" t="str">
        <f>'01-Mapa de riesgo-UO'!AG440</f>
        <v>Planta y transitorio</v>
      </c>
      <c r="P439" s="280" t="str">
        <f>'01-Mapa de riesgo-UO'!AL440</f>
        <v>No definida</v>
      </c>
      <c r="Q439" s="280" t="str">
        <f>'01-Mapa de riesgo-UO'!AP440</f>
        <v>Preventivo</v>
      </c>
      <c r="R439" s="431" t="str">
        <f>'01-Mapa de riesgo-UO'!AR440</f>
        <v>FUERTE</v>
      </c>
      <c r="S439" s="434" t="s">
        <v>2827</v>
      </c>
      <c r="T439" s="434"/>
      <c r="U439" s="283" t="str">
        <f>'01-Mapa de riesgo-UO'!AW440</f>
        <v>ASUMIR</v>
      </c>
      <c r="V439" s="283">
        <f>'01-Mapa de riesgo-UO'!AX440</f>
        <v>0</v>
      </c>
      <c r="W439" s="180">
        <f>IF(U439="COMPARTIR",'01-Mapa de riesgo-UO'!BA440, IF(U439=0, 0,$I$6))</f>
        <v>0</v>
      </c>
      <c r="X439" s="281"/>
      <c r="Y439" s="281"/>
      <c r="Z439" s="281"/>
      <c r="AA439" s="281"/>
      <c r="AB439" s="430" t="s">
        <v>2144</v>
      </c>
    </row>
    <row r="440" spans="1:28" ht="65.25" hidden="1" customHeight="1" x14ac:dyDescent="0.2">
      <c r="A440" s="324"/>
      <c r="B440" s="332"/>
      <c r="C440" s="402"/>
      <c r="D440" s="332"/>
      <c r="E440" s="332"/>
      <c r="F440" s="332"/>
      <c r="G440" s="52" t="str">
        <f>'01-Mapa de riesgo-UO'!I441</f>
        <v>Entidades externas que no suministran soportes o información requerida para dar respuesta</v>
      </c>
      <c r="H440" s="332"/>
      <c r="I440" s="431"/>
      <c r="J440" s="332"/>
      <c r="K440" s="401"/>
      <c r="L440" s="399"/>
      <c r="M440" s="278" t="str">
        <f>IF('01-Mapa de riesgo-UO'!S441="No existen", "No existe control para el riesgo",'01-Mapa de riesgo-UO'!W441)</f>
        <v>Seguimiento por parte del funcionario encargado estableciendo dentro del calendario una alarma de aviso de la proximidad del vencimiento</v>
      </c>
      <c r="N440" s="278">
        <f>'01-Mapa de riesgo-UO'!AB441</f>
        <v>0</v>
      </c>
      <c r="O440" s="278" t="str">
        <f>'01-Mapa de riesgo-UO'!AG441</f>
        <v>Contrato prestación de servicios</v>
      </c>
      <c r="P440" s="280" t="str">
        <f>'01-Mapa de riesgo-UO'!AL441</f>
        <v>No definida</v>
      </c>
      <c r="Q440" s="280" t="str">
        <f>'01-Mapa de riesgo-UO'!AP441</f>
        <v>Preventivo</v>
      </c>
      <c r="R440" s="431"/>
      <c r="S440" s="434" t="s">
        <v>2827</v>
      </c>
      <c r="T440" s="434"/>
      <c r="U440" s="283" t="str">
        <f>'01-Mapa de riesgo-UO'!AW441</f>
        <v>ASUMIR</v>
      </c>
      <c r="V440" s="283">
        <f>'01-Mapa de riesgo-UO'!AX441</f>
        <v>0</v>
      </c>
      <c r="W440" s="180">
        <f>IF(U440="COMPARTIR",'01-Mapa de riesgo-UO'!BA441, IF(U440=0, 0,$I$6))</f>
        <v>0</v>
      </c>
      <c r="X440" s="281"/>
      <c r="Y440" s="281"/>
      <c r="Z440" s="281"/>
      <c r="AA440" s="281"/>
      <c r="AB440" s="430"/>
    </row>
    <row r="441" spans="1:28" ht="65.25" hidden="1" customHeight="1" x14ac:dyDescent="0.2">
      <c r="A441" s="324"/>
      <c r="B441" s="332"/>
      <c r="C441" s="402"/>
      <c r="D441" s="332"/>
      <c r="E441" s="332"/>
      <c r="F441" s="332"/>
      <c r="G441" s="52">
        <f>'01-Mapa de riesgo-UO'!I442</f>
        <v>0</v>
      </c>
      <c r="H441" s="332"/>
      <c r="I441" s="431"/>
      <c r="J441" s="332"/>
      <c r="K441" s="401"/>
      <c r="L441" s="399"/>
      <c r="M441" s="278"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78" t="str">
        <f>'01-Mapa de riesgo-UO'!AB442</f>
        <v>Aplicativo Gestión de Documentos</v>
      </c>
      <c r="O441" s="278" t="str">
        <f>'01-Mapa de riesgo-UO'!AG442</f>
        <v>Secretaria General/Contrato  prestación de servicios</v>
      </c>
      <c r="P441" s="280" t="str">
        <f>'01-Mapa de riesgo-UO'!AL442</f>
        <v>No definida</v>
      </c>
      <c r="Q441" s="280" t="str">
        <f>'01-Mapa de riesgo-UO'!AP442</f>
        <v>Preventivo</v>
      </c>
      <c r="R441" s="431"/>
      <c r="S441" s="434" t="s">
        <v>2827</v>
      </c>
      <c r="T441" s="434"/>
      <c r="U441" s="283" t="str">
        <f>'01-Mapa de riesgo-UO'!AW442</f>
        <v>ASUMIR</v>
      </c>
      <c r="V441" s="283">
        <f>'01-Mapa de riesgo-UO'!AX442</f>
        <v>0</v>
      </c>
      <c r="W441" s="180">
        <f>IF(U441="COMPARTIR",'01-Mapa de riesgo-UO'!BA442, IF(U441=0, 0,$I$6))</f>
        <v>0</v>
      </c>
      <c r="X441" s="281"/>
      <c r="Y441" s="281"/>
      <c r="Z441" s="281"/>
      <c r="AA441" s="281"/>
      <c r="AB441" s="430"/>
    </row>
    <row r="442" spans="1:28" ht="65.25" hidden="1" customHeight="1" x14ac:dyDescent="0.2">
      <c r="A442" s="324">
        <v>145</v>
      </c>
      <c r="B442" s="332" t="str">
        <f>'01-Mapa de riesgo-UO'!D443</f>
        <v>ADMINISTRACIÓN_INSTITUCIONAL</v>
      </c>
      <c r="C442" s="402" t="str">
        <f>+'01-Mapa de riesgo-UO'!F443</f>
        <v>NO</v>
      </c>
      <c r="D442" s="332" t="str">
        <f>'01-Mapa de riesgo-UO'!J443</f>
        <v>Cumplimiento</v>
      </c>
      <c r="E442" s="332" t="str">
        <f>'01-Mapa de riesgo-UO'!K443</f>
        <v>Incumplimiento de la normatividad vigente y aplicable a la Universidad</v>
      </c>
      <c r="F442" s="332"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32" t="str">
        <f>'01-Mapa de riesgo-UO'!M443</f>
        <v>Contradicción conceptual con otras dependencias.                                                                                                                                                                                                                                              Otorgamiento o negación de un derecho. Toma de decisiones por fuera del alcance normativo de la Universidad</v>
      </c>
      <c r="I442" s="431" t="str">
        <f>'01-Mapa de riesgo-UO'!AT443</f>
        <v>LEVE</v>
      </c>
      <c r="J442" s="332" t="str">
        <f>'01-Mapa de riesgo-UO'!AU443</f>
        <v>Nùmero de procesos judiciales por incumplimiento de normas</v>
      </c>
      <c r="K442" s="439">
        <v>0</v>
      </c>
      <c r="L442" s="399" t="s">
        <v>2891</v>
      </c>
      <c r="M442" s="278"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78" t="str">
        <f>'01-Mapa de riesgo-UO'!AB443</f>
        <v>Software UTP Portal</v>
      </c>
      <c r="O442" s="278" t="str">
        <f>'01-Mapa de riesgo-UO'!AG443</f>
        <v>Contrato prestación de servicios</v>
      </c>
      <c r="P442" s="280" t="str">
        <f>'01-Mapa de riesgo-UO'!AL443</f>
        <v>Mensual</v>
      </c>
      <c r="Q442" s="280" t="str">
        <f>'01-Mapa de riesgo-UO'!AP443</f>
        <v>Preventivo</v>
      </c>
      <c r="R442" s="431" t="str">
        <f>'01-Mapa de riesgo-UO'!AR443</f>
        <v>FUERTE</v>
      </c>
      <c r="S442" s="434" t="s">
        <v>2827</v>
      </c>
      <c r="T442" s="434"/>
      <c r="U442" s="283" t="str">
        <f>'01-Mapa de riesgo-UO'!AW443</f>
        <v>ASUMIR</v>
      </c>
      <c r="V442" s="283">
        <f>'01-Mapa de riesgo-UO'!AX443</f>
        <v>0</v>
      </c>
      <c r="W442" s="180">
        <f>IF(U442="COMPARTIR",'01-Mapa de riesgo-UO'!BA443, IF(U442=0, 0,$I$6))</f>
        <v>0</v>
      </c>
      <c r="X442" s="281"/>
      <c r="Y442" s="281"/>
      <c r="Z442" s="281"/>
      <c r="AA442" s="281"/>
      <c r="AB442" s="430" t="s">
        <v>2144</v>
      </c>
    </row>
    <row r="443" spans="1:28" ht="65.25" hidden="1" customHeight="1" x14ac:dyDescent="0.2">
      <c r="A443" s="324"/>
      <c r="B443" s="332"/>
      <c r="C443" s="402"/>
      <c r="D443" s="332"/>
      <c r="E443" s="332"/>
      <c r="F443" s="332"/>
      <c r="G443" s="52" t="str">
        <f>'01-Mapa de riesgo-UO'!I444</f>
        <v>Cambios de normas expedidas por órganos o entidades extremas a la Universidad</v>
      </c>
      <c r="H443" s="332"/>
      <c r="I443" s="431"/>
      <c r="J443" s="332"/>
      <c r="K443" s="401"/>
      <c r="L443" s="399"/>
      <c r="M443" s="278" t="str">
        <f>IF('01-Mapa de riesgo-UO'!S444="No existen", "No existe control para el riesgo",'01-Mapa de riesgo-UO'!W444)</f>
        <v>Análisis y revisión de los diferentes Estatutos de la Universidad para llevar a cabo un control de la vigencia o modificaciones surtidas</v>
      </c>
      <c r="N443" s="278">
        <f>'01-Mapa de riesgo-UO'!AB444</f>
        <v>0</v>
      </c>
      <c r="O443" s="278" t="str">
        <f>'01-Mapa de riesgo-UO'!AG444</f>
        <v>Contrato prestación de servicios</v>
      </c>
      <c r="P443" s="280" t="str">
        <f>'01-Mapa de riesgo-UO'!AL444</f>
        <v>Semestral</v>
      </c>
      <c r="Q443" s="280" t="str">
        <f>'01-Mapa de riesgo-UO'!AP444</f>
        <v>Preventivo</v>
      </c>
      <c r="R443" s="431"/>
      <c r="S443" s="434" t="s">
        <v>2827</v>
      </c>
      <c r="T443" s="434"/>
      <c r="U443" s="283" t="str">
        <f>'01-Mapa de riesgo-UO'!AW444</f>
        <v>ASUMIR</v>
      </c>
      <c r="V443" s="283">
        <f>'01-Mapa de riesgo-UO'!AX444</f>
        <v>0</v>
      </c>
      <c r="W443" s="180">
        <f>IF(U443="COMPARTIR",'01-Mapa de riesgo-UO'!BA444, IF(U443=0, 0,$I$6))</f>
        <v>0</v>
      </c>
      <c r="X443" s="281"/>
      <c r="Y443" s="281"/>
      <c r="Z443" s="281"/>
      <c r="AA443" s="281"/>
      <c r="AB443" s="430"/>
    </row>
    <row r="444" spans="1:28" ht="65.25" hidden="1" customHeight="1" x14ac:dyDescent="0.2">
      <c r="A444" s="324"/>
      <c r="B444" s="332"/>
      <c r="C444" s="402"/>
      <c r="D444" s="332"/>
      <c r="E444" s="332"/>
      <c r="F444" s="332"/>
      <c r="G444" s="52">
        <f>'01-Mapa de riesgo-UO'!I445</f>
        <v>0</v>
      </c>
      <c r="H444" s="332"/>
      <c r="I444" s="431"/>
      <c r="J444" s="332"/>
      <c r="K444" s="401"/>
      <c r="L444" s="399"/>
      <c r="M444" s="278">
        <f>IF('01-Mapa de riesgo-UO'!S445="No existen", "No existe control para el riesgo",'01-Mapa de riesgo-UO'!W445)</f>
        <v>0</v>
      </c>
      <c r="N444" s="278">
        <f>'01-Mapa de riesgo-UO'!AB445</f>
        <v>0</v>
      </c>
      <c r="O444" s="278">
        <f>'01-Mapa de riesgo-UO'!AG445</f>
        <v>0</v>
      </c>
      <c r="P444" s="280">
        <f>'01-Mapa de riesgo-UO'!AL445</f>
        <v>0</v>
      </c>
      <c r="Q444" s="280">
        <f>'01-Mapa de riesgo-UO'!AP445</f>
        <v>0</v>
      </c>
      <c r="R444" s="431"/>
      <c r="S444" s="434"/>
      <c r="T444" s="434"/>
      <c r="U444" s="283" t="str">
        <f>'01-Mapa de riesgo-UO'!AW445</f>
        <v>ASUMIR</v>
      </c>
      <c r="V444" s="283">
        <f>'01-Mapa de riesgo-UO'!AX445</f>
        <v>0</v>
      </c>
      <c r="W444" s="180">
        <f>IF(U444="COMPARTIR",'01-Mapa de riesgo-UO'!BA445, IF(U444=0, 0,$I$6))</f>
        <v>0</v>
      </c>
      <c r="X444" s="281"/>
      <c r="Y444" s="281"/>
      <c r="Z444" s="281"/>
      <c r="AA444" s="281"/>
      <c r="AB444" s="430"/>
    </row>
    <row r="445" spans="1:28" ht="65.25" hidden="1" customHeight="1" x14ac:dyDescent="0.2">
      <c r="A445" s="324">
        <v>146</v>
      </c>
      <c r="B445" s="332" t="str">
        <f>'01-Mapa de riesgo-UO'!D446</f>
        <v>ADMINISTRACIÓN_INSTITUCIONAL</v>
      </c>
      <c r="C445" s="402" t="str">
        <f>+'01-Mapa de riesgo-UO'!F446</f>
        <v>NO</v>
      </c>
      <c r="D445" s="332" t="str">
        <f>'01-Mapa de riesgo-UO'!J446</f>
        <v>Estratégico</v>
      </c>
      <c r="E445" s="332" t="str">
        <f>'01-Mapa de riesgo-UO'!K446</f>
        <v xml:space="preserve">Pérdida de la información de las series documentales conservadas físicamente </v>
      </c>
      <c r="F445" s="332"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32" t="str">
        <f>'01-Mapa de riesgo-UO'!M446</f>
        <v>Perdida de la memoria institucional
Demandas por perjuicios a los usuarios
Ausencia de apoyo a la misión institucional</v>
      </c>
      <c r="I445" s="431" t="str">
        <f>'01-Mapa de riesgo-UO'!AT446</f>
        <v>LEVE</v>
      </c>
      <c r="J445" s="332" t="str">
        <f>'01-Mapa de riesgo-UO'!AU446</f>
        <v>Metros lineales de archivos histórico y central conservados únicamente en soporte papel</v>
      </c>
      <c r="K445" s="433">
        <v>895</v>
      </c>
      <c r="L445" s="434" t="s">
        <v>2892</v>
      </c>
      <c r="M445" s="278" t="str">
        <f>IF('01-Mapa de riesgo-UO'!S446="No existen", "No existe control para el riesgo",'01-Mapa de riesgo-UO'!W446)</f>
        <v>Recarga de Extintores , Control de temperatura,humedad y Verificación de sensores de humo</v>
      </c>
      <c r="N445" s="278">
        <f>'01-Mapa de riesgo-UO'!AB446</f>
        <v>0</v>
      </c>
      <c r="O445" s="278" t="str">
        <f>'01-Mapa de riesgo-UO'!AG446</f>
        <v>Técnico Administrativo  Transitorio - Gestión de Servicios Institucionales</v>
      </c>
      <c r="P445" s="280" t="str">
        <f>'01-Mapa de riesgo-UO'!AL446</f>
        <v>Anual</v>
      </c>
      <c r="Q445" s="280" t="str">
        <f>'01-Mapa de riesgo-UO'!AP446</f>
        <v>Preventivo</v>
      </c>
      <c r="R445" s="431" t="str">
        <f>'01-Mapa de riesgo-UO'!AR446</f>
        <v>ACEPTABLE</v>
      </c>
      <c r="S445" s="434" t="s">
        <v>2894</v>
      </c>
      <c r="T445" s="434"/>
      <c r="U445" s="283" t="str">
        <f>'01-Mapa de riesgo-UO'!AW446</f>
        <v>ASUMIR</v>
      </c>
      <c r="V445" s="283">
        <f>'01-Mapa de riesgo-UO'!AX446</f>
        <v>0</v>
      </c>
      <c r="W445" s="180">
        <f>IF(U445="COMPARTIR",'01-Mapa de riesgo-UO'!BA446, IF(U445=0, 0,$I$6))</f>
        <v>0</v>
      </c>
      <c r="X445" s="281"/>
      <c r="Y445" s="281"/>
      <c r="Z445" s="281"/>
      <c r="AA445" s="281"/>
      <c r="AB445" s="430" t="s">
        <v>2144</v>
      </c>
    </row>
    <row r="446" spans="1:28" ht="65.25" hidden="1" customHeight="1" x14ac:dyDescent="0.2">
      <c r="A446" s="324"/>
      <c r="B446" s="332"/>
      <c r="C446" s="402"/>
      <c r="D446" s="332"/>
      <c r="E446" s="332"/>
      <c r="F446" s="332"/>
      <c r="G446" s="52" t="str">
        <f>'01-Mapa de riesgo-UO'!I447</f>
        <v>Controles de acceso deficientes</v>
      </c>
      <c r="H446" s="332"/>
      <c r="I446" s="431"/>
      <c r="J446" s="332"/>
      <c r="K446" s="401"/>
      <c r="L446" s="399"/>
      <c r="M446" s="278" t="str">
        <f>IF('01-Mapa de riesgo-UO'!S447="No existen", "No existe control para el riesgo",'01-Mapa de riesgo-UO'!W447)</f>
        <v>Microfilmación y Digitalización</v>
      </c>
      <c r="N446" s="278">
        <f>'01-Mapa de riesgo-UO'!AB447</f>
        <v>0</v>
      </c>
      <c r="O446" s="278" t="str">
        <f>'01-Mapa de riesgo-UO'!AG447</f>
        <v>Transitorio Administrativo  Auxiliar II y  Asistencial V.</v>
      </c>
      <c r="P446" s="280" t="str">
        <f>'01-Mapa de riesgo-UO'!AL447</f>
        <v>Mensual</v>
      </c>
      <c r="Q446" s="280" t="str">
        <f>'01-Mapa de riesgo-UO'!AP447</f>
        <v>Preventivo</v>
      </c>
      <c r="R446" s="431"/>
      <c r="S446" s="434" t="s">
        <v>2895</v>
      </c>
      <c r="T446" s="434"/>
      <c r="U446" s="283" t="str">
        <f>'01-Mapa de riesgo-UO'!AW447</f>
        <v>ASUMIR</v>
      </c>
      <c r="V446" s="283">
        <f>'01-Mapa de riesgo-UO'!AX447</f>
        <v>0</v>
      </c>
      <c r="W446" s="180">
        <f>IF(U446="COMPARTIR",'01-Mapa de riesgo-UO'!BA447, IF(U446=0, 0,$I$6))</f>
        <v>0</v>
      </c>
      <c r="X446" s="281"/>
      <c r="Y446" s="281"/>
      <c r="Z446" s="281"/>
      <c r="AA446" s="281"/>
      <c r="AB446" s="430"/>
    </row>
    <row r="447" spans="1:28" ht="65.25" hidden="1" customHeight="1" x14ac:dyDescent="0.2">
      <c r="A447" s="324"/>
      <c r="B447" s="332"/>
      <c r="C447" s="402"/>
      <c r="D447" s="332"/>
      <c r="E447" s="332"/>
      <c r="F447" s="332"/>
      <c r="G447" s="52">
        <f>'01-Mapa de riesgo-UO'!I448</f>
        <v>0</v>
      </c>
      <c r="H447" s="332"/>
      <c r="I447" s="431"/>
      <c r="J447" s="332"/>
      <c r="K447" s="401"/>
      <c r="L447" s="399"/>
      <c r="M447" s="278" t="str">
        <f>IF('01-Mapa de riesgo-UO'!S448="No existen", "No existe control para el riesgo",'01-Mapa de riesgo-UO'!W448)</f>
        <v>Inventario documental</v>
      </c>
      <c r="N447" s="278">
        <f>'01-Mapa de riesgo-UO'!AB448</f>
        <v>0</v>
      </c>
      <c r="O447" s="278" t="str">
        <f>'01-Mapa de riesgo-UO'!AG448</f>
        <v>Contrato prestación de servicios</v>
      </c>
      <c r="P447" s="280" t="str">
        <f>'01-Mapa de riesgo-UO'!AL448</f>
        <v>No definida</v>
      </c>
      <c r="Q447" s="280" t="str">
        <f>'01-Mapa de riesgo-UO'!AP448</f>
        <v>Preventivo</v>
      </c>
      <c r="R447" s="431"/>
      <c r="S447" s="434" t="s">
        <v>2896</v>
      </c>
      <c r="T447" s="434"/>
      <c r="U447" s="283" t="str">
        <f>'01-Mapa de riesgo-UO'!AW448</f>
        <v>ASUMIR</v>
      </c>
      <c r="V447" s="283">
        <f>'01-Mapa de riesgo-UO'!AX448</f>
        <v>0</v>
      </c>
      <c r="W447" s="180">
        <f>IF(U447="COMPARTIR",'01-Mapa de riesgo-UO'!BA448, IF(U447=0, 0,$I$6))</f>
        <v>0</v>
      </c>
      <c r="X447" s="281"/>
      <c r="Y447" s="281"/>
      <c r="Z447" s="281"/>
      <c r="AA447" s="281"/>
      <c r="AB447" s="430"/>
    </row>
    <row r="448" spans="1:28" ht="65.25" hidden="1" customHeight="1" x14ac:dyDescent="0.2">
      <c r="A448" s="324">
        <v>147</v>
      </c>
      <c r="B448" s="332" t="str">
        <f>'01-Mapa de riesgo-UO'!D449</f>
        <v>ADMINISTRACIÓN_INSTITUCIONAL</v>
      </c>
      <c r="C448" s="402" t="str">
        <f>+'01-Mapa de riesgo-UO'!F449</f>
        <v>NO</v>
      </c>
      <c r="D448" s="332" t="str">
        <f>'01-Mapa de riesgo-UO'!J449</f>
        <v>Cumplimiento</v>
      </c>
      <c r="E448" s="332" t="str">
        <f>'01-Mapa de riesgo-UO'!K449</f>
        <v xml:space="preserve">Incumplimiento en Normatividad Archivistica conforme a la actualización de los Instrumentos Archivisticos (TRD, CCD, PGD,  FUID) </v>
      </c>
      <c r="F448" s="332" t="str">
        <f>'01-Mapa de riesgo-UO'!L449</f>
        <v xml:space="preserve">Instrumentos archivisticos desactualizados y no alineados con los cambios institucionales </v>
      </c>
      <c r="G448" s="52" t="str">
        <f>'01-Mapa de riesgo-UO'!I449</f>
        <v>Cambios constantes en la Normativa Archivistica Nacional</v>
      </c>
      <c r="H448" s="332"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431" t="str">
        <f>'01-Mapa de riesgo-UO'!AT449</f>
        <v>LEVE</v>
      </c>
      <c r="J448" s="332" t="str">
        <f>'01-Mapa de riesgo-UO'!AU449</f>
        <v xml:space="preserve">Instrumentos Archivisticos actualizados  (PGD y FUID)  y Convalidados (TRD Y CCD) </v>
      </c>
      <c r="K448" s="433">
        <v>4</v>
      </c>
      <c r="L448" s="399" t="s">
        <v>2893</v>
      </c>
      <c r="M448" s="278" t="str">
        <f>IF('01-Mapa de riesgo-UO'!S449="No existen", "No existe control para el riesgo",'01-Mapa de riesgo-UO'!W449)</f>
        <v>Actualización Inventario documental</v>
      </c>
      <c r="N448" s="278">
        <f>'01-Mapa de riesgo-UO'!AB449</f>
        <v>0</v>
      </c>
      <c r="O448" s="278" t="str">
        <f>'01-Mapa de riesgo-UO'!AG449</f>
        <v>Contrato prestación de servicios</v>
      </c>
      <c r="P448" s="280" t="str">
        <f>'01-Mapa de riesgo-UO'!AL449</f>
        <v>No definida</v>
      </c>
      <c r="Q448" s="280" t="str">
        <f>'01-Mapa de riesgo-UO'!AP449</f>
        <v>Preventivo</v>
      </c>
      <c r="R448" s="431" t="str">
        <f>'01-Mapa de riesgo-UO'!AR449</f>
        <v>ACEPTABLE</v>
      </c>
      <c r="S448" s="434" t="s">
        <v>2897</v>
      </c>
      <c r="T448" s="434"/>
      <c r="U448" s="283" t="str">
        <f>'01-Mapa de riesgo-UO'!AW449</f>
        <v>ASUMIR</v>
      </c>
      <c r="V448" s="283">
        <f>'01-Mapa de riesgo-UO'!AX449</f>
        <v>0</v>
      </c>
      <c r="W448" s="180">
        <f>IF(U448="COMPARTIR",'01-Mapa de riesgo-UO'!BA449, IF(U448=0, 0,$I$6))</f>
        <v>0</v>
      </c>
      <c r="X448" s="281"/>
      <c r="Y448" s="281"/>
      <c r="Z448" s="281"/>
      <c r="AA448" s="281"/>
      <c r="AB448" s="430" t="s">
        <v>2144</v>
      </c>
    </row>
    <row r="449" spans="1:28" ht="65.25" hidden="1" customHeight="1" x14ac:dyDescent="0.2">
      <c r="A449" s="324"/>
      <c r="B449" s="332"/>
      <c r="C449" s="402"/>
      <c r="D449" s="332"/>
      <c r="E449" s="332"/>
      <c r="F449" s="332"/>
      <c r="G449" s="52" t="str">
        <f>'01-Mapa de riesgo-UO'!I450</f>
        <v>Modificaciones en la Estructura Organizacional y que tienen relación directa con los instrumentos archivisticos</v>
      </c>
      <c r="H449" s="332"/>
      <c r="I449" s="431"/>
      <c r="J449" s="332"/>
      <c r="K449" s="401"/>
      <c r="L449" s="399"/>
      <c r="M449" s="278" t="str">
        <f>IF('01-Mapa de riesgo-UO'!S450="No existen", "No existe control para el riesgo",'01-Mapa de riesgo-UO'!W450)</f>
        <v>Actualización Programa de Gestión Documental</v>
      </c>
      <c r="N449" s="278">
        <f>'01-Mapa de riesgo-UO'!AB450</f>
        <v>0</v>
      </c>
      <c r="O449" s="278" t="str">
        <f>'01-Mapa de riesgo-UO'!AG450</f>
        <v>Transitorio Administrativo. Profesional especializado II</v>
      </c>
      <c r="P449" s="280" t="str">
        <f>'01-Mapa de riesgo-UO'!AL450</f>
        <v>No definida</v>
      </c>
      <c r="Q449" s="280" t="str">
        <f>'01-Mapa de riesgo-UO'!AP450</f>
        <v>Preventivo</v>
      </c>
      <c r="R449" s="431"/>
      <c r="S449" s="434" t="s">
        <v>2898</v>
      </c>
      <c r="T449" s="434"/>
      <c r="U449" s="283" t="str">
        <f>'01-Mapa de riesgo-UO'!AW450</f>
        <v>ASUMIR</v>
      </c>
      <c r="V449" s="283">
        <f>'01-Mapa de riesgo-UO'!AX450</f>
        <v>0</v>
      </c>
      <c r="W449" s="180">
        <f>IF(U449="COMPARTIR",'01-Mapa de riesgo-UO'!BA450, IF(U449=0, 0,$I$6))</f>
        <v>0</v>
      </c>
      <c r="X449" s="281"/>
      <c r="Y449" s="281"/>
      <c r="Z449" s="281"/>
      <c r="AA449" s="281"/>
      <c r="AB449" s="430"/>
    </row>
    <row r="450" spans="1:28" ht="65.25" hidden="1" customHeight="1" x14ac:dyDescent="0.2">
      <c r="A450" s="324"/>
      <c r="B450" s="332"/>
      <c r="C450" s="402"/>
      <c r="D450" s="332"/>
      <c r="E450" s="332"/>
      <c r="F450" s="332"/>
      <c r="G450" s="52">
        <f>'01-Mapa de riesgo-UO'!I451</f>
        <v>0</v>
      </c>
      <c r="H450" s="332"/>
      <c r="I450" s="431"/>
      <c r="J450" s="332"/>
      <c r="K450" s="401"/>
      <c r="L450" s="399"/>
      <c r="M450" s="278" t="str">
        <f>IF('01-Mapa de riesgo-UO'!S451="No existen", "No existe control para el riesgo",'01-Mapa de riesgo-UO'!W451)</f>
        <v>Actualización  de las Series Documentales  unidades organizacionales académicas y administrativas</v>
      </c>
      <c r="N450" s="278">
        <f>'01-Mapa de riesgo-UO'!AB451</f>
        <v>0</v>
      </c>
      <c r="O450" s="278" t="str">
        <f>'01-Mapa de riesgo-UO'!AG451</f>
        <v>Transitorio Administrativo   Asistencial V. / Profesoinal especializado II.</v>
      </c>
      <c r="P450" s="280" t="str">
        <f>'01-Mapa de riesgo-UO'!AL451</f>
        <v>No definida</v>
      </c>
      <c r="Q450" s="280" t="str">
        <f>'01-Mapa de riesgo-UO'!AP451</f>
        <v>Preventivo</v>
      </c>
      <c r="R450" s="431"/>
      <c r="S450" s="434" t="s">
        <v>2899</v>
      </c>
      <c r="T450" s="434"/>
      <c r="U450" s="283" t="str">
        <f>'01-Mapa de riesgo-UO'!AW451</f>
        <v>ASUMIR</v>
      </c>
      <c r="V450" s="283">
        <f>'01-Mapa de riesgo-UO'!AX451</f>
        <v>0</v>
      </c>
      <c r="W450" s="180">
        <f>IF(U450="COMPARTIR",'01-Mapa de riesgo-UO'!BA451, IF(U450=0, 0,$I$6))</f>
        <v>0</v>
      </c>
      <c r="X450" s="281"/>
      <c r="Y450" s="281"/>
      <c r="Z450" s="281"/>
      <c r="AA450" s="281"/>
      <c r="AB450" s="430"/>
    </row>
    <row r="451" spans="1:28" ht="65.25" hidden="1" customHeight="1" x14ac:dyDescent="0.2">
      <c r="A451" s="324">
        <v>148</v>
      </c>
      <c r="B451" s="332" t="str">
        <f>'01-Mapa de riesgo-UO'!D452</f>
        <v>EGRESADOS</v>
      </c>
      <c r="C451" s="402" t="str">
        <f>+'01-Mapa de riesgo-UO'!F452</f>
        <v>NO</v>
      </c>
      <c r="D451" s="332" t="str">
        <f>'01-Mapa de riesgo-UO'!J452</f>
        <v>Estratégico</v>
      </c>
      <c r="E451" s="332" t="str">
        <f>'01-Mapa de riesgo-UO'!K452</f>
        <v xml:space="preserve"> Desintéres de egresados y empleadores</v>
      </c>
      <c r="F451" s="332"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32" t="str">
        <f>'01-Mapa de riesgo-UO'!M452</f>
        <v>Baja participación de los egresados en las actividades
Desactualización de datos de los egresados y empleadores</v>
      </c>
      <c r="I451" s="431" t="str">
        <f>'01-Mapa de riesgo-UO'!AT452</f>
        <v>MODERADO</v>
      </c>
      <c r="J451" s="332" t="str">
        <f>'01-Mapa de riesgo-UO'!AU452</f>
        <v>Número de asistentes a eventos de pasa la antorcha 
Número de reuniones con empleadores</v>
      </c>
      <c r="K451" s="433">
        <v>1773</v>
      </c>
      <c r="L451" s="434" t="s">
        <v>2900</v>
      </c>
      <c r="M451" s="278" t="str">
        <f>IF('01-Mapa de riesgo-UO'!S452="No existen", "No existe control para el riesgo",'01-Mapa de riesgo-UO'!W452)</f>
        <v>Sistema de seguimiento a través del área de GTISI</v>
      </c>
      <c r="N451" s="278">
        <f>'01-Mapa de riesgo-UO'!AB452</f>
        <v>0</v>
      </c>
      <c r="O451" s="278" t="str">
        <f>'01-Mapa de riesgo-UO'!AG452</f>
        <v>Ingeniero GTISI
Coordinadora Gestion Egresados</v>
      </c>
      <c r="P451" s="280" t="str">
        <f>'01-Mapa de riesgo-UO'!AL452</f>
        <v>Semestral</v>
      </c>
      <c r="Q451" s="280" t="str">
        <f>'01-Mapa de riesgo-UO'!AP452</f>
        <v>Detectivo</v>
      </c>
      <c r="R451" s="431" t="str">
        <f>'01-Mapa de riesgo-UO'!AR452</f>
        <v>ACEPTABLE</v>
      </c>
      <c r="S451" s="434" t="s">
        <v>2483</v>
      </c>
      <c r="T451" s="434"/>
      <c r="U451" s="283" t="str">
        <f>'01-Mapa de riesgo-UO'!AW452</f>
        <v>COMPARTIR</v>
      </c>
      <c r="V451" s="283" t="str">
        <f>'01-Mapa de riesgo-UO'!AX452</f>
        <v>Implementación de plataforma más ágil y amigable para el usuario</v>
      </c>
      <c r="W451" s="180" t="str">
        <f>IF(U451="COMPARTIR",'01-Mapa de riesgo-UO'!BA452, IF(U451=0, 0,$I$6))</f>
        <v>Soporte Sistema</v>
      </c>
      <c r="X451" s="281" t="s">
        <v>271</v>
      </c>
      <c r="Y451" s="281" t="s">
        <v>2497</v>
      </c>
      <c r="Z451" s="281" t="s">
        <v>559</v>
      </c>
      <c r="AA451" s="281"/>
      <c r="AB451" s="430" t="s">
        <v>2144</v>
      </c>
    </row>
    <row r="452" spans="1:28" ht="65.25" hidden="1" customHeight="1" x14ac:dyDescent="0.2">
      <c r="A452" s="324"/>
      <c r="B452" s="332"/>
      <c r="C452" s="402"/>
      <c r="D452" s="332"/>
      <c r="E452" s="332"/>
      <c r="F452" s="332"/>
      <c r="G452" s="52" t="str">
        <f>'01-Mapa de riesgo-UO'!I453</f>
        <v xml:space="preserve">Deficiente comunicación entre la oficina de egresados, con egresados y empresarios </v>
      </c>
      <c r="H452" s="332"/>
      <c r="I452" s="431"/>
      <c r="J452" s="332"/>
      <c r="K452" s="401"/>
      <c r="L452" s="399"/>
      <c r="M452" s="278" t="str">
        <f>IF('01-Mapa de riesgo-UO'!S453="No existen", "No existe control para el riesgo",'01-Mapa de riesgo-UO'!W453)</f>
        <v>Retroalimentación a las comunicaciones emitidas</v>
      </c>
      <c r="N452" s="278">
        <f>'01-Mapa de riesgo-UO'!AB453</f>
        <v>0</v>
      </c>
      <c r="O452" s="278" t="str">
        <f>'01-Mapa de riesgo-UO'!AG453</f>
        <v>Coordinadora Gestión Egresados
Coordinadora Conmunicaciones ASEUTP</v>
      </c>
      <c r="P452" s="280" t="str">
        <f>'01-Mapa de riesgo-UO'!AL453</f>
        <v>Mensual</v>
      </c>
      <c r="Q452" s="280" t="str">
        <f>'01-Mapa de riesgo-UO'!AP453</f>
        <v>Preventivo</v>
      </c>
      <c r="R452" s="431"/>
      <c r="S452" s="434" t="s">
        <v>2484</v>
      </c>
      <c r="T452" s="434"/>
      <c r="U452" s="283" t="str">
        <f>'01-Mapa de riesgo-UO'!AW453</f>
        <v>REDUCIR</v>
      </c>
      <c r="V452" s="283" t="str">
        <f>'01-Mapa de riesgo-UO'!AX453</f>
        <v>Nuevas estrategias para la constante comunicación</v>
      </c>
      <c r="W452" s="180">
        <f>IF(U452="COMPARTIR",'01-Mapa de riesgo-UO'!BA453, IF(U452=0, 0,$I$6))</f>
        <v>0</v>
      </c>
      <c r="X452" s="281" t="s">
        <v>558</v>
      </c>
      <c r="Y452" s="281" t="s">
        <v>2498</v>
      </c>
      <c r="Z452" s="281" t="s">
        <v>561</v>
      </c>
      <c r="AA452" s="281" t="s">
        <v>2502</v>
      </c>
      <c r="AB452" s="430"/>
    </row>
    <row r="453" spans="1:28" ht="65.25" hidden="1" customHeight="1" x14ac:dyDescent="0.2">
      <c r="A453" s="324"/>
      <c r="B453" s="332"/>
      <c r="C453" s="402"/>
      <c r="D453" s="332"/>
      <c r="E453" s="332"/>
      <c r="F453" s="332"/>
      <c r="G453" s="52" t="str">
        <f>'01-Mapa de riesgo-UO'!I454</f>
        <v>Deficiencia en la identificación de estrategias y temas de interés, que incentiven la participación</v>
      </c>
      <c r="H453" s="332"/>
      <c r="I453" s="431"/>
      <c r="J453" s="332"/>
      <c r="K453" s="401"/>
      <c r="L453" s="399"/>
      <c r="M453" s="278" t="str">
        <f>IF('01-Mapa de riesgo-UO'!S454="No existen", "No existe control para el riesgo",'01-Mapa de riesgo-UO'!W454)</f>
        <v>Encuesta de satisfacción y de seguimiento</v>
      </c>
      <c r="N453" s="278">
        <f>'01-Mapa de riesgo-UO'!AB454</f>
        <v>0</v>
      </c>
      <c r="O453" s="278" t="str">
        <f>'01-Mapa de riesgo-UO'!AG454</f>
        <v>Ingeniero GTISI
Coordinadora Gestion Egresados</v>
      </c>
      <c r="P453" s="280" t="str">
        <f>'01-Mapa de riesgo-UO'!AL454</f>
        <v>Semestral</v>
      </c>
      <c r="Q453" s="280" t="str">
        <f>'01-Mapa de riesgo-UO'!AP454</f>
        <v>Detectivo</v>
      </c>
      <c r="R453" s="431"/>
      <c r="S453" s="434" t="s">
        <v>2485</v>
      </c>
      <c r="T453" s="434"/>
      <c r="U453" s="283" t="str">
        <f>'01-Mapa de riesgo-UO'!AW454</f>
        <v>REDUCIR</v>
      </c>
      <c r="V453" s="283" t="str">
        <f>'01-Mapa de riesgo-UO'!AX454</f>
        <v>Aseguramiento del diligenciamiento de las encuestas de satisfacción y seguimiento</v>
      </c>
      <c r="W453" s="180">
        <f>IF(U453="COMPARTIR",'01-Mapa de riesgo-UO'!BA454, IF(U453=0, 0,$I$6))</f>
        <v>0</v>
      </c>
      <c r="X453" s="281" t="s">
        <v>271</v>
      </c>
      <c r="Y453" s="281" t="s">
        <v>2499</v>
      </c>
      <c r="Z453" s="281" t="s">
        <v>559</v>
      </c>
      <c r="AA453" s="281"/>
      <c r="AB453" s="430"/>
    </row>
    <row r="454" spans="1:28" ht="65.25" hidden="1" customHeight="1" x14ac:dyDescent="0.2">
      <c r="A454" s="324">
        <v>149</v>
      </c>
      <c r="B454" s="332" t="str">
        <f>'01-Mapa de riesgo-UO'!D455</f>
        <v>EGRESADOS</v>
      </c>
      <c r="C454" s="402" t="str">
        <f>+'01-Mapa de riesgo-UO'!F455</f>
        <v>NO</v>
      </c>
      <c r="D454" s="332" t="str">
        <f>'01-Mapa de riesgo-UO'!J455</f>
        <v>Imagen</v>
      </c>
      <c r="E454" s="332" t="str">
        <f>'01-Mapa de riesgo-UO'!K455</f>
        <v>Desconocimiento del rol e impacto del egresado en el medio</v>
      </c>
      <c r="F454" s="332"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32" t="str">
        <f>'01-Mapa de riesgo-UO'!M455</f>
        <v>Afectación en los procesos de renovaciones curriculares
Perdida de la imagen institucional</v>
      </c>
      <c r="I454" s="431" t="str">
        <f>'01-Mapa de riesgo-UO'!AT455</f>
        <v>MODERADO</v>
      </c>
      <c r="J454" s="332" t="str">
        <f>'01-Mapa de riesgo-UO'!AU455</f>
        <v>Número de respuestas satisfactorias (excelente - buena) del punto número 3 de la encuesta / total de respuestas diligenciadas.</v>
      </c>
      <c r="K454" s="435">
        <v>0.94</v>
      </c>
      <c r="L454" s="399" t="s">
        <v>2901</v>
      </c>
      <c r="M454" s="278" t="str">
        <f>IF('01-Mapa de riesgo-UO'!S455="No existen", "No existe control para el riesgo",'01-Mapa de riesgo-UO'!W455)</f>
        <v>Sistema de seguimiento a través del área de GTISI</v>
      </c>
      <c r="N454" s="278">
        <f>'01-Mapa de riesgo-UO'!AB455</f>
        <v>0</v>
      </c>
      <c r="O454" s="278" t="str">
        <f>'01-Mapa de riesgo-UO'!AG455</f>
        <v>Ingeniero GTISI
Coordinadora Gestion Egresados</v>
      </c>
      <c r="P454" s="280" t="str">
        <f>'01-Mapa de riesgo-UO'!AL455</f>
        <v>Trimestral</v>
      </c>
      <c r="Q454" s="280" t="str">
        <f>'01-Mapa de riesgo-UO'!AP455</f>
        <v>Detectivo</v>
      </c>
      <c r="R454" s="431" t="str">
        <f>'01-Mapa de riesgo-UO'!AR455</f>
        <v>ACEPTABLE</v>
      </c>
      <c r="S454" s="434" t="s">
        <v>2905</v>
      </c>
      <c r="T454" s="434"/>
      <c r="U454" s="283" t="str">
        <f>'01-Mapa de riesgo-UO'!AW455</f>
        <v>REDUCIR</v>
      </c>
      <c r="V454" s="283" t="str">
        <f>'01-Mapa de riesgo-UO'!AX455</f>
        <v>Revisión y mejoramiento de la encuesta, si se requiere para poder medir el impacto esperado</v>
      </c>
      <c r="W454" s="180">
        <f>IF(U454="COMPARTIR",'01-Mapa de riesgo-UO'!BA455, IF(U454=0, 0,$I$6))</f>
        <v>0</v>
      </c>
      <c r="X454" s="281" t="s">
        <v>271</v>
      </c>
      <c r="Y454" s="286" t="s">
        <v>2500</v>
      </c>
      <c r="Z454" s="281" t="s">
        <v>559</v>
      </c>
      <c r="AA454" s="281"/>
      <c r="AB454" s="430" t="s">
        <v>2144</v>
      </c>
    </row>
    <row r="455" spans="1:28" ht="65.25" hidden="1" customHeight="1" x14ac:dyDescent="0.2">
      <c r="A455" s="324"/>
      <c r="B455" s="332"/>
      <c r="C455" s="402"/>
      <c r="D455" s="332"/>
      <c r="E455" s="332"/>
      <c r="F455" s="332"/>
      <c r="G455" s="52" t="str">
        <f>'01-Mapa de riesgo-UO'!I456</f>
        <v>Difilcultad en la empleabilidad del egresado</v>
      </c>
      <c r="H455" s="332"/>
      <c r="I455" s="431"/>
      <c r="J455" s="332"/>
      <c r="K455" s="401"/>
      <c r="L455" s="399"/>
      <c r="M455" s="278" t="str">
        <f>IF('01-Mapa de riesgo-UO'!S456="No existen", "No existe control para el riesgo",'01-Mapa de riesgo-UO'!W456)</f>
        <v>Encuesta de empleadores
Indicadores de bolsa de empleo UTP</v>
      </c>
      <c r="N455" s="278">
        <f>'01-Mapa de riesgo-UO'!AB456</f>
        <v>0</v>
      </c>
      <c r="O455" s="278" t="str">
        <f>'01-Mapa de riesgo-UO'!AG456</f>
        <v>Coordinador bolsa de empleo UTP 
Ingeniero GTISI
Coordinadora Gestion Egresado</v>
      </c>
      <c r="P455" s="280" t="str">
        <f>'01-Mapa de riesgo-UO'!AL456</f>
        <v>Trimestral</v>
      </c>
      <c r="Q455" s="280" t="str">
        <f>'01-Mapa de riesgo-UO'!AP456</f>
        <v>Detectivo</v>
      </c>
      <c r="R455" s="431"/>
      <c r="S455" s="434" t="s">
        <v>2906</v>
      </c>
      <c r="T455" s="434"/>
      <c r="U455" s="283" t="str">
        <f>'01-Mapa de riesgo-UO'!AW456</f>
        <v>TRANSFERIR</v>
      </c>
      <c r="V455" s="28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81" t="s">
        <v>558</v>
      </c>
      <c r="Y455" s="286" t="s">
        <v>2501</v>
      </c>
      <c r="Z455" s="281" t="s">
        <v>561</v>
      </c>
      <c r="AA455" s="281" t="s">
        <v>2503</v>
      </c>
      <c r="AB455" s="430"/>
    </row>
    <row r="456" spans="1:28" ht="65.25" hidden="1" customHeight="1" x14ac:dyDescent="0.2">
      <c r="A456" s="324"/>
      <c r="B456" s="332"/>
      <c r="C456" s="402"/>
      <c r="D456" s="332"/>
      <c r="E456" s="332"/>
      <c r="F456" s="332"/>
      <c r="G456" s="52">
        <f>'01-Mapa de riesgo-UO'!I457</f>
        <v>0</v>
      </c>
      <c r="H456" s="332"/>
      <c r="I456" s="431"/>
      <c r="J456" s="332"/>
      <c r="K456" s="401"/>
      <c r="L456" s="399"/>
      <c r="M456" s="278">
        <f>IF('01-Mapa de riesgo-UO'!S457="No existen", "No existe control para el riesgo",'01-Mapa de riesgo-UO'!W457)</f>
        <v>0</v>
      </c>
      <c r="N456" s="278">
        <f>'01-Mapa de riesgo-UO'!AB457</f>
        <v>0</v>
      </c>
      <c r="O456" s="278">
        <f>'01-Mapa de riesgo-UO'!AG457</f>
        <v>0</v>
      </c>
      <c r="P456" s="280">
        <f>'01-Mapa de riesgo-UO'!AL457</f>
        <v>0</v>
      </c>
      <c r="Q456" s="280">
        <f>'01-Mapa de riesgo-UO'!AP457</f>
        <v>0</v>
      </c>
      <c r="R456" s="431"/>
      <c r="S456" s="399"/>
      <c r="T456" s="399"/>
      <c r="U456" s="283">
        <f>'01-Mapa de riesgo-UO'!AW457</f>
        <v>0</v>
      </c>
      <c r="V456" s="283">
        <f>'01-Mapa de riesgo-UO'!AX457</f>
        <v>0</v>
      </c>
      <c r="W456" s="180">
        <f>IF(U456="COMPARTIR",'01-Mapa de riesgo-UO'!BA457, IF(U456=0, 0,$I$6))</f>
        <v>0</v>
      </c>
      <c r="X456" s="281"/>
      <c r="Y456" s="281"/>
      <c r="Z456" s="281"/>
      <c r="AA456" s="281"/>
      <c r="AB456" s="430"/>
    </row>
    <row r="457" spans="1:28" ht="65.25" hidden="1" customHeight="1" x14ac:dyDescent="0.2">
      <c r="A457" s="324">
        <v>150</v>
      </c>
      <c r="B457" s="332" t="str">
        <f>'01-Mapa de riesgo-UO'!D458</f>
        <v>DOCENCIA</v>
      </c>
      <c r="C457" s="402" t="str">
        <f>+'01-Mapa de riesgo-UO'!F458</f>
        <v>NO</v>
      </c>
      <c r="D457" s="332" t="str">
        <f>'01-Mapa de riesgo-UO'!J458</f>
        <v>Operacional</v>
      </c>
      <c r="E457" s="332" t="str">
        <f>'01-Mapa de riesgo-UO'!K458</f>
        <v>Asignación de puntos y/o unidades salariales sin cumplimiento de requisitos</v>
      </c>
      <c r="F457" s="332" t="str">
        <f>'01-Mapa de riesgo-UO'!L458</f>
        <v>Asignación de puntos y/o unidades salariales, sin cumplir con los requisitos establecidos en la normatividad externa e interna.</v>
      </c>
      <c r="G457" s="52" t="str">
        <f>'01-Mapa de riesgo-UO'!I458</f>
        <v>Falta de claridad en las Normas Nacionales</v>
      </c>
      <c r="H457" s="332" t="str">
        <f>'01-Mapa de riesgo-UO'!M458</f>
        <v>Incorrecta asignación salarial
Devolución de dinero
Recovatorias, Demandas y reclamaciones por parte de los docentes</v>
      </c>
      <c r="I457" s="431" t="str">
        <f>'01-Mapa de riesgo-UO'!AT458</f>
        <v>LEVE</v>
      </c>
      <c r="J457" s="332" t="str">
        <f>'01-Mapa de riesgo-UO'!AU458</f>
        <v># de Puntos Asignados incorrectos / Total de Puntos Asignados</v>
      </c>
      <c r="K457" s="433">
        <v>0</v>
      </c>
      <c r="L457" s="434" t="s">
        <v>2478</v>
      </c>
      <c r="M457" s="278"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78">
        <f>'01-Mapa de riesgo-UO'!AB458</f>
        <v>0</v>
      </c>
      <c r="O457" s="278" t="str">
        <f>'01-Mapa de riesgo-UO'!AG458</f>
        <v>CIARP</v>
      </c>
      <c r="P457" s="280" t="str">
        <f>'01-Mapa de riesgo-UO'!AL458</f>
        <v>Diaria</v>
      </c>
      <c r="Q457" s="280" t="str">
        <f>'01-Mapa de riesgo-UO'!AP458</f>
        <v>Preventivo</v>
      </c>
      <c r="R457" s="431" t="str">
        <f>'01-Mapa de riesgo-UO'!AR458</f>
        <v>ACEPTABLE</v>
      </c>
      <c r="S457" s="434" t="s">
        <v>2488</v>
      </c>
      <c r="T457" s="434"/>
      <c r="U457" s="283" t="str">
        <f>'01-Mapa de riesgo-UO'!AW458</f>
        <v>ASUMIR</v>
      </c>
      <c r="V457" s="283">
        <f>'01-Mapa de riesgo-UO'!AX458</f>
        <v>0</v>
      </c>
      <c r="W457" s="180">
        <f>IF(U457="COMPARTIR",'01-Mapa de riesgo-UO'!BA458, IF(U457=0, 0,$I$6))</f>
        <v>0</v>
      </c>
      <c r="X457" s="281"/>
      <c r="Y457" s="281"/>
      <c r="Z457" s="281"/>
      <c r="AA457" s="281"/>
      <c r="AB457" s="430" t="s">
        <v>2144</v>
      </c>
    </row>
    <row r="458" spans="1:28" ht="65.25" hidden="1" customHeight="1" x14ac:dyDescent="0.2">
      <c r="A458" s="324"/>
      <c r="B458" s="332"/>
      <c r="C458" s="402"/>
      <c r="D458" s="332"/>
      <c r="E458" s="332"/>
      <c r="F458" s="332"/>
      <c r="G458" s="52" t="str">
        <f>'01-Mapa de riesgo-UO'!I459</f>
        <v>Interpretación de la norma (ambigüedad).</v>
      </c>
      <c r="H458" s="332"/>
      <c r="I458" s="431"/>
      <c r="J458" s="332"/>
      <c r="K458" s="401"/>
      <c r="L458" s="399"/>
      <c r="M458" s="278" t="str">
        <f>IF('01-Mapa de riesgo-UO'!S459="No existen", "No existe control para el riesgo",'01-Mapa de riesgo-UO'!W459)</f>
        <v>Revisión de los Actos Administrativos (Resolución de Rectoría) elaborados, de acuerdo con el estudio preliminar aprobado en Acta</v>
      </c>
      <c r="N458" s="278">
        <f>'01-Mapa de riesgo-UO'!AB459</f>
        <v>0</v>
      </c>
      <c r="O458" s="278" t="str">
        <f>'01-Mapa de riesgo-UO'!AG459</f>
        <v>Transitorio y Contratista (V Académica)</v>
      </c>
      <c r="P458" s="280" t="str">
        <f>'01-Mapa de riesgo-UO'!AL459</f>
        <v>Quincenal</v>
      </c>
      <c r="Q458" s="280" t="str">
        <f>'01-Mapa de riesgo-UO'!AP459</f>
        <v>Preventivo</v>
      </c>
      <c r="R458" s="431"/>
      <c r="S458" s="434" t="s">
        <v>2488</v>
      </c>
      <c r="T458" s="434"/>
      <c r="U458" s="283" t="str">
        <f>'01-Mapa de riesgo-UO'!AW459</f>
        <v>ASUMIR</v>
      </c>
      <c r="V458" s="283">
        <f>'01-Mapa de riesgo-UO'!AX459</f>
        <v>0</v>
      </c>
      <c r="W458" s="180">
        <f>IF(U458="COMPARTIR",'01-Mapa de riesgo-UO'!BA459, IF(U458=0, 0,$I$6))</f>
        <v>0</v>
      </c>
      <c r="X458" s="281"/>
      <c r="Y458" s="281"/>
      <c r="Z458" s="281"/>
      <c r="AA458" s="281"/>
      <c r="AB458" s="430"/>
    </row>
    <row r="459" spans="1:28" ht="65.25" hidden="1" customHeight="1" x14ac:dyDescent="0.2">
      <c r="A459" s="324"/>
      <c r="B459" s="332"/>
      <c r="C459" s="402"/>
      <c r="D459" s="332"/>
      <c r="E459" s="332"/>
      <c r="F459" s="332"/>
      <c r="G459" s="52" t="str">
        <f>'01-Mapa de riesgo-UO'!I460</f>
        <v>Fallas del sistema de información desde la solicitud hasta el pago y falta de integralidad entre los sistemas.</v>
      </c>
      <c r="H459" s="332"/>
      <c r="I459" s="431"/>
      <c r="J459" s="332"/>
      <c r="K459" s="401"/>
      <c r="L459" s="399"/>
      <c r="M459" s="278" t="str">
        <f>IF('01-Mapa de riesgo-UO'!S460="No existen", "No existe control para el riesgo",'01-Mapa de riesgo-UO'!W460)</f>
        <v>Verificación de los puntos aplicados a nómina o contratación vigente</v>
      </c>
      <c r="N459" s="278">
        <f>'01-Mapa de riesgo-UO'!AB460</f>
        <v>0</v>
      </c>
      <c r="O459" s="278" t="str">
        <f>'01-Mapa de riesgo-UO'!AG460</f>
        <v>Transitorio y Contratista ( V. Académica) y Profesional de Nómina</v>
      </c>
      <c r="P459" s="280" t="str">
        <f>'01-Mapa de riesgo-UO'!AL460</f>
        <v>Mensual</v>
      </c>
      <c r="Q459" s="280" t="str">
        <f>'01-Mapa de riesgo-UO'!AP460</f>
        <v>Preventivo</v>
      </c>
      <c r="R459" s="431"/>
      <c r="S459" s="434" t="s">
        <v>2488</v>
      </c>
      <c r="T459" s="434"/>
      <c r="U459" s="283" t="str">
        <f>'01-Mapa de riesgo-UO'!AW460</f>
        <v>ASUMIR</v>
      </c>
      <c r="V459" s="283">
        <f>'01-Mapa de riesgo-UO'!AX460</f>
        <v>0</v>
      </c>
      <c r="W459" s="180">
        <f>IF(U459="COMPARTIR",'01-Mapa de riesgo-UO'!BA460, IF(U459=0, 0,$I$6))</f>
        <v>0</v>
      </c>
      <c r="X459" s="281"/>
      <c r="Y459" s="281"/>
      <c r="Z459" s="281"/>
      <c r="AA459" s="281"/>
      <c r="AB459" s="430"/>
    </row>
    <row r="460" spans="1:28" ht="65.25" hidden="1" customHeight="1" x14ac:dyDescent="0.2">
      <c r="A460" s="324">
        <v>151</v>
      </c>
      <c r="B460" s="332" t="str">
        <f>'01-Mapa de riesgo-UO'!D461</f>
        <v>BIENESTAR_INSTITUCIONAL</v>
      </c>
      <c r="C460" s="402" t="str">
        <f>+'01-Mapa de riesgo-UO'!F461</f>
        <v>NO</v>
      </c>
      <c r="D460" s="332" t="str">
        <f>'01-Mapa de riesgo-UO'!J461</f>
        <v>Financiero</v>
      </c>
      <c r="E460" s="332" t="str">
        <f>'01-Mapa de riesgo-UO'!K461</f>
        <v>Desfinanciación para la ejecución de propuestas de formación enfocadas al bienestar docente</v>
      </c>
      <c r="F460" s="332"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32" t="str">
        <f>'01-Mapa de riesgo-UO'!M461</f>
        <v>Desmotivación del personal docente de la institución
Bajo rendimiento de los  docentes
Detrimento de la calidad de los programas académicos</v>
      </c>
      <c r="I460" s="431" t="str">
        <f>'01-Mapa de riesgo-UO'!AT461</f>
        <v>LEVE</v>
      </c>
      <c r="J460" s="332" t="str">
        <f>'01-Mapa de riesgo-UO'!AU461</f>
        <v>% de disminución de los recursos financieros para el desarrollo de propuesta de formación frente al año inmediatamente anterior</v>
      </c>
      <c r="K460" s="435">
        <v>0</v>
      </c>
      <c r="L460" s="399" t="s">
        <v>2479</v>
      </c>
      <c r="M460" s="278" t="str">
        <f>IF('01-Mapa de riesgo-UO'!S461="No existen", "No existe control para el riesgo",'01-Mapa de riesgo-UO'!W461)</f>
        <v>Distribución efectiva del presupuesto desde la Vicerrectoria Administraiva y Financiera, según necesidades presupuestadas por el programa</v>
      </c>
      <c r="N460" s="278">
        <f>'01-Mapa de riesgo-UO'!AB461</f>
        <v>0</v>
      </c>
      <c r="O460" s="278" t="str">
        <f>'01-Mapa de riesgo-UO'!AG461</f>
        <v>Transitorio: profesional vicerrectoría administrativa</v>
      </c>
      <c r="P460" s="280" t="str">
        <f>'01-Mapa de riesgo-UO'!AL461</f>
        <v>Anual</v>
      </c>
      <c r="Q460" s="280" t="str">
        <f>'01-Mapa de riesgo-UO'!AP461</f>
        <v>Preventivo</v>
      </c>
      <c r="R460" s="431" t="str">
        <f>'01-Mapa de riesgo-UO'!AR461</f>
        <v>ACEPTABLE</v>
      </c>
      <c r="S460" s="434" t="s">
        <v>2489</v>
      </c>
      <c r="T460" s="434"/>
      <c r="U460" s="283" t="str">
        <f>'01-Mapa de riesgo-UO'!AW461</f>
        <v>ASUMIR</v>
      </c>
      <c r="V460" s="283">
        <f>'01-Mapa de riesgo-UO'!AX461</f>
        <v>0</v>
      </c>
      <c r="W460" s="180">
        <f>IF(U460="COMPARTIR",'01-Mapa de riesgo-UO'!BA461, IF(U460=0, 0,$I$6))</f>
        <v>0</v>
      </c>
      <c r="X460" s="281"/>
      <c r="Y460" s="281"/>
      <c r="Z460" s="281"/>
      <c r="AA460" s="281"/>
      <c r="AB460" s="430" t="s">
        <v>2144</v>
      </c>
    </row>
    <row r="461" spans="1:28" ht="65.25" hidden="1" customHeight="1" x14ac:dyDescent="0.2">
      <c r="A461" s="324"/>
      <c r="B461" s="332"/>
      <c r="C461" s="402"/>
      <c r="D461" s="332"/>
      <c r="E461" s="332"/>
      <c r="F461" s="332"/>
      <c r="G461" s="52" t="str">
        <f>'01-Mapa de riesgo-UO'!I462</f>
        <v>Uso del recurso en actividades que no aportan al bienestar docente.</v>
      </c>
      <c r="H461" s="332"/>
      <c r="I461" s="431"/>
      <c r="J461" s="332"/>
      <c r="K461" s="401"/>
      <c r="L461" s="399"/>
      <c r="M461" s="278" t="str">
        <f>IF('01-Mapa de riesgo-UO'!S462="No existen", "No existe control para el riesgo",'01-Mapa de riesgo-UO'!W462)</f>
        <v>Distribución efectiva del presupuesto desde la Vicerrectoria Administraiva y Financiera, según necesidades presupuestadas por el programa</v>
      </c>
      <c r="N461" s="278">
        <f>'01-Mapa de riesgo-UO'!AB462</f>
        <v>0</v>
      </c>
      <c r="O461" s="278" t="str">
        <f>'01-Mapa de riesgo-UO'!AG462</f>
        <v>Transitorio: profesional vicerrectoría Académica</v>
      </c>
      <c r="P461" s="280" t="str">
        <f>'01-Mapa de riesgo-UO'!AL462</f>
        <v>Anual</v>
      </c>
      <c r="Q461" s="280" t="str">
        <f>'01-Mapa de riesgo-UO'!AP462</f>
        <v>Preventivo</v>
      </c>
      <c r="R461" s="431"/>
      <c r="S461" s="434" t="s">
        <v>2489</v>
      </c>
      <c r="T461" s="434"/>
      <c r="U461" s="283" t="str">
        <f>'01-Mapa de riesgo-UO'!AW462</f>
        <v>ASUMIR</v>
      </c>
      <c r="V461" s="283">
        <f>'01-Mapa de riesgo-UO'!AX462</f>
        <v>0</v>
      </c>
      <c r="W461" s="180">
        <f>IF(U461="COMPARTIR",'01-Mapa de riesgo-UO'!BA462, IF(U461=0, 0,$I$6))</f>
        <v>0</v>
      </c>
      <c r="X461" s="281"/>
      <c r="Y461" s="281"/>
      <c r="Z461" s="281"/>
      <c r="AA461" s="281"/>
      <c r="AB461" s="430"/>
    </row>
    <row r="462" spans="1:28" ht="65.25" hidden="1" customHeight="1" x14ac:dyDescent="0.2">
      <c r="A462" s="324"/>
      <c r="B462" s="332"/>
      <c r="C462" s="402"/>
      <c r="D462" s="332"/>
      <c r="E462" s="332"/>
      <c r="F462" s="332"/>
      <c r="G462" s="52">
        <f>'01-Mapa de riesgo-UO'!I463</f>
        <v>0</v>
      </c>
      <c r="H462" s="332"/>
      <c r="I462" s="431"/>
      <c r="J462" s="332"/>
      <c r="K462" s="401"/>
      <c r="L462" s="399"/>
      <c r="M462" s="278">
        <f>IF('01-Mapa de riesgo-UO'!S463="No existen", "No existe control para el riesgo",'01-Mapa de riesgo-UO'!W463)</f>
        <v>0</v>
      </c>
      <c r="N462" s="278">
        <f>'01-Mapa de riesgo-UO'!AB463</f>
        <v>0</v>
      </c>
      <c r="O462" s="278">
        <f>'01-Mapa de riesgo-UO'!AG463</f>
        <v>0</v>
      </c>
      <c r="P462" s="280">
        <f>'01-Mapa de riesgo-UO'!AL463</f>
        <v>0</v>
      </c>
      <c r="Q462" s="280">
        <f>'01-Mapa de riesgo-UO'!AP463</f>
        <v>0</v>
      </c>
      <c r="R462" s="431"/>
      <c r="S462" s="434"/>
      <c r="T462" s="434"/>
      <c r="U462" s="283" t="str">
        <f>'01-Mapa de riesgo-UO'!AW463</f>
        <v>ASUMIR</v>
      </c>
      <c r="V462" s="283">
        <f>'01-Mapa de riesgo-UO'!AX463</f>
        <v>0</v>
      </c>
      <c r="W462" s="180">
        <f>IF(U462="COMPARTIR",'01-Mapa de riesgo-UO'!BA463, IF(U462=0, 0,$I$6))</f>
        <v>0</v>
      </c>
      <c r="X462" s="281"/>
      <c r="Y462" s="281"/>
      <c r="Z462" s="281"/>
      <c r="AA462" s="281"/>
      <c r="AB462" s="430"/>
    </row>
    <row r="463" spans="1:28" ht="65.25" hidden="1" customHeight="1" x14ac:dyDescent="0.2">
      <c r="A463" s="324">
        <v>152</v>
      </c>
      <c r="B463" s="332" t="str">
        <f>'01-Mapa de riesgo-UO'!D464</f>
        <v>DIRECCIONAMIENTO_INSTITUCIONAL</v>
      </c>
      <c r="C463" s="402" t="str">
        <f>+'01-Mapa de riesgo-UO'!F464</f>
        <v>SI</v>
      </c>
      <c r="D463" s="332" t="str">
        <f>'01-Mapa de riesgo-UO'!J464</f>
        <v>Estratégico</v>
      </c>
      <c r="E463" s="332" t="str">
        <f>'01-Mapa de riesgo-UO'!K464</f>
        <v>No cumplimiento del Proyecto Educativo Institucional y las orientaciones institucionales para la renovación curricular.</v>
      </c>
      <c r="F463" s="332"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32"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431" t="str">
        <f>'01-Mapa de riesgo-UO'!AT464</f>
        <v>MODERADO</v>
      </c>
      <c r="J463" s="332" t="str">
        <f>'01-Mapa de riesgo-UO'!AU464</f>
        <v># de programas académicos con currículos actualizados/ Meta propuesta de programas académicos con currículos actualizados</v>
      </c>
      <c r="K463" s="439">
        <v>1.5</v>
      </c>
      <c r="L463" s="399" t="s">
        <v>2902</v>
      </c>
      <c r="M463" s="278" t="str">
        <f>IF('01-Mapa de riesgo-UO'!S464="No existen", "No existe control para el riesgo",'01-Mapa de riesgo-UO'!W464)</f>
        <v>Registro de las sesiones de acompañamiento a los programas académicos.
Informe de acompañamiento a los programas académicos</v>
      </c>
      <c r="N463" s="278">
        <f>'01-Mapa de riesgo-UO'!AB464</f>
        <v>0</v>
      </c>
      <c r="O463" s="278" t="str">
        <f>'01-Mapa de riesgo-UO'!AG464</f>
        <v>Contratista:</v>
      </c>
      <c r="P463" s="280" t="str">
        <f>'01-Mapa de riesgo-UO'!AL464</f>
        <v>Anual</v>
      </c>
      <c r="Q463" s="280" t="str">
        <f>'01-Mapa de riesgo-UO'!AP464</f>
        <v>Preventivo</v>
      </c>
      <c r="R463" s="431" t="str">
        <f>'01-Mapa de riesgo-UO'!AR464</f>
        <v>ACEPTABLE</v>
      </c>
      <c r="S463" s="434" t="s">
        <v>2490</v>
      </c>
      <c r="T463" s="434"/>
      <c r="U463" s="283" t="str">
        <f>'01-Mapa de riesgo-UO'!AW464</f>
        <v>COMPARTIR</v>
      </c>
      <c r="V463" s="283" t="str">
        <f>'01-Mapa de riesgo-UO'!AX464</f>
        <v>Renovación curricular</v>
      </c>
      <c r="W463" s="180" t="str">
        <f>IF(U463="COMPARTIR",'01-Mapa de riesgo-UO'!BA464, IF(U463=0, 0,$I$6))</f>
        <v>Vicerrectoría Académica,
Facultades y programas académicos</v>
      </c>
      <c r="X463" s="281" t="s">
        <v>271</v>
      </c>
      <c r="Y463" s="286" t="s">
        <v>2504</v>
      </c>
      <c r="Z463" s="281" t="s">
        <v>559</v>
      </c>
      <c r="AA463" s="281"/>
      <c r="AB463" s="430" t="s">
        <v>2144</v>
      </c>
    </row>
    <row r="464" spans="1:28" ht="65.25" hidden="1" customHeight="1" x14ac:dyDescent="0.2">
      <c r="A464" s="324"/>
      <c r="B464" s="332"/>
      <c r="C464" s="402"/>
      <c r="D464" s="332"/>
      <c r="E464" s="332"/>
      <c r="F464" s="332"/>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32"/>
      <c r="I464" s="431"/>
      <c r="J464" s="332"/>
      <c r="K464" s="401"/>
      <c r="L464" s="399"/>
      <c r="M464" s="278"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78">
        <f>'01-Mapa de riesgo-UO'!AB465</f>
        <v>0</v>
      </c>
      <c r="O464" s="278" t="str">
        <f>'01-Mapa de riesgo-UO'!AG465</f>
        <v>Contratista:</v>
      </c>
      <c r="P464" s="280" t="str">
        <f>'01-Mapa de riesgo-UO'!AL465</f>
        <v>Anual</v>
      </c>
      <c r="Q464" s="280" t="str">
        <f>'01-Mapa de riesgo-UO'!AP465</f>
        <v>Preventivo</v>
      </c>
      <c r="R464" s="431"/>
      <c r="S464" s="434" t="s">
        <v>2491</v>
      </c>
      <c r="T464" s="434"/>
      <c r="U464" s="283" t="str">
        <f>'01-Mapa de riesgo-UO'!AW465</f>
        <v>COMPARTIR</v>
      </c>
      <c r="V464" s="283" t="str">
        <f>'01-Mapa de riesgo-UO'!AX465</f>
        <v>Renovación curricular</v>
      </c>
      <c r="W464" s="180" t="str">
        <f>IF(U464="COMPARTIR",'01-Mapa de riesgo-UO'!BA465, IF(U464=0, 0,$I$6))</f>
        <v>Vicerrectoría Académica,
Facultades y programas académicos</v>
      </c>
      <c r="X464" s="281"/>
      <c r="Y464" s="286"/>
      <c r="Z464" s="281"/>
      <c r="AA464" s="281"/>
      <c r="AB464" s="430"/>
    </row>
    <row r="465" spans="1:28" ht="65.25" hidden="1" customHeight="1" x14ac:dyDescent="0.2">
      <c r="A465" s="324"/>
      <c r="B465" s="332"/>
      <c r="C465" s="402"/>
      <c r="D465" s="332"/>
      <c r="E465" s="332"/>
      <c r="F465" s="332"/>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32"/>
      <c r="I465" s="431"/>
      <c r="J465" s="332"/>
      <c r="K465" s="401"/>
      <c r="L465" s="399"/>
      <c r="M465" s="278">
        <f>IF('01-Mapa de riesgo-UO'!S466="No existen", "No existe control para el riesgo",'01-Mapa de riesgo-UO'!W466)</f>
        <v>0</v>
      </c>
      <c r="N465" s="278">
        <f>'01-Mapa de riesgo-UO'!AB466</f>
        <v>0</v>
      </c>
      <c r="O465" s="278">
        <f>'01-Mapa de riesgo-UO'!AG466</f>
        <v>0</v>
      </c>
      <c r="P465" s="280">
        <f>'01-Mapa de riesgo-UO'!AL466</f>
        <v>0</v>
      </c>
      <c r="Q465" s="280">
        <f>'01-Mapa de riesgo-UO'!AP466</f>
        <v>0</v>
      </c>
      <c r="R465" s="431"/>
      <c r="S465" s="434"/>
      <c r="T465" s="434"/>
      <c r="U465" s="283" t="str">
        <f>'01-Mapa de riesgo-UO'!AW466</f>
        <v>ASUMIR</v>
      </c>
      <c r="V465" s="283">
        <f>'01-Mapa de riesgo-UO'!AX466</f>
        <v>0</v>
      </c>
      <c r="W465" s="180">
        <f>IF(U465="COMPARTIR",'01-Mapa de riesgo-UO'!BA466, IF(U465=0, 0,$I$6))</f>
        <v>0</v>
      </c>
      <c r="X465" s="281"/>
      <c r="Y465" s="281"/>
      <c r="Z465" s="281"/>
      <c r="AA465" s="281"/>
      <c r="AB465" s="430"/>
    </row>
    <row r="466" spans="1:28" ht="65.25" hidden="1" customHeight="1" x14ac:dyDescent="0.2">
      <c r="A466" s="324">
        <v>153</v>
      </c>
      <c r="B466" s="332" t="str">
        <f>'01-Mapa de riesgo-UO'!D467</f>
        <v>DOCENCIA</v>
      </c>
      <c r="C466" s="402" t="str">
        <f>+'01-Mapa de riesgo-UO'!F467</f>
        <v>NO</v>
      </c>
      <c r="D466" s="332" t="str">
        <f>'01-Mapa de riesgo-UO'!J467</f>
        <v>Estratégico</v>
      </c>
      <c r="E466" s="332" t="str">
        <f>'01-Mapa de riesgo-UO'!K467</f>
        <v>Pérdida del Registro Calificado de un Programa Académico</v>
      </c>
      <c r="F466" s="332"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32"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431" t="str">
        <f>'01-Mapa de riesgo-UO'!AT467</f>
        <v>LEVE</v>
      </c>
      <c r="J466" s="332" t="str">
        <f>'01-Mapa de riesgo-UO'!AU467</f>
        <v># de programas con registro calificado vencido / programas activos en un año</v>
      </c>
      <c r="K466" s="439">
        <v>0</v>
      </c>
      <c r="L466" s="399" t="s">
        <v>2903</v>
      </c>
      <c r="M466" s="278"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78">
        <f>'01-Mapa de riesgo-UO'!AB467</f>
        <v>0</v>
      </c>
      <c r="O466" s="278" t="str">
        <f>'01-Mapa de riesgo-UO'!AG467</f>
        <v>Profesional Transitorio</v>
      </c>
      <c r="P466" s="280" t="str">
        <f>'01-Mapa de riesgo-UO'!AL467</f>
        <v>Mensual</v>
      </c>
      <c r="Q466" s="280" t="str">
        <f>'01-Mapa de riesgo-UO'!AP467</f>
        <v>Preventivo</v>
      </c>
      <c r="R466" s="431" t="str">
        <f>'01-Mapa de riesgo-UO'!AR467</f>
        <v>ACEPTABLE</v>
      </c>
      <c r="S466" s="434" t="s">
        <v>2492</v>
      </c>
      <c r="T466" s="434"/>
      <c r="U466" s="283" t="str">
        <f>'01-Mapa de riesgo-UO'!AW467</f>
        <v>ASUMIR</v>
      </c>
      <c r="V466" s="283">
        <f>'01-Mapa de riesgo-UO'!AX467</f>
        <v>0</v>
      </c>
      <c r="W466" s="180">
        <f>IF(U466="COMPARTIR",'01-Mapa de riesgo-UO'!BA467, IF(U466=0, 0,$I$6))</f>
        <v>0</v>
      </c>
      <c r="X466" s="281"/>
      <c r="Y466" s="281"/>
      <c r="Z466" s="281"/>
      <c r="AA466" s="281"/>
      <c r="AB466" s="430" t="s">
        <v>2144</v>
      </c>
    </row>
    <row r="467" spans="1:28" ht="65.25" hidden="1" customHeight="1" x14ac:dyDescent="0.2">
      <c r="A467" s="324"/>
      <c r="B467" s="332"/>
      <c r="C467" s="402"/>
      <c r="D467" s="332"/>
      <c r="E467" s="332"/>
      <c r="F467" s="332"/>
      <c r="G467" s="52" t="str">
        <f>'01-Mapa de riesgo-UO'!I468</f>
        <v>No cumplir con los estándares establecidos para la renovación del Registro Calificado</v>
      </c>
      <c r="H467" s="332"/>
      <c r="I467" s="431"/>
      <c r="J467" s="332"/>
      <c r="K467" s="424"/>
      <c r="L467" s="399"/>
      <c r="M467" s="278" t="str">
        <f>IF('01-Mapa de riesgo-UO'!S468="No existen", "No existe control para el riesgo",'01-Mapa de riesgo-UO'!W468)</f>
        <v>Recordar a través de memorando un año antes, la fecha de vencimiento de registro calificado al programa y a su respectiva facultad</v>
      </c>
      <c r="N467" s="278">
        <f>'01-Mapa de riesgo-UO'!AB468</f>
        <v>0</v>
      </c>
      <c r="O467" s="278" t="str">
        <f>'01-Mapa de riesgo-UO'!AG468</f>
        <v>Profesional Transitorio</v>
      </c>
      <c r="P467" s="280" t="str">
        <f>'01-Mapa de riesgo-UO'!AL468</f>
        <v>No definida</v>
      </c>
      <c r="Q467" s="280" t="str">
        <f>'01-Mapa de riesgo-UO'!AP468</f>
        <v>Preventivo</v>
      </c>
      <c r="R467" s="431"/>
      <c r="S467" s="434" t="s">
        <v>2493</v>
      </c>
      <c r="T467" s="434"/>
      <c r="U467" s="283" t="str">
        <f>'01-Mapa de riesgo-UO'!AW468</f>
        <v>ASUMIR</v>
      </c>
      <c r="V467" s="283">
        <f>'01-Mapa de riesgo-UO'!AX468</f>
        <v>0</v>
      </c>
      <c r="W467" s="180">
        <f>IF(U467="COMPARTIR",'01-Mapa de riesgo-UO'!BA468, IF(U467=0, 0,$I$6))</f>
        <v>0</v>
      </c>
      <c r="X467" s="281"/>
      <c r="Y467" s="281"/>
      <c r="Z467" s="281"/>
      <c r="AA467" s="281"/>
      <c r="AB467" s="430"/>
    </row>
    <row r="468" spans="1:28" ht="65.25" hidden="1" customHeight="1" x14ac:dyDescent="0.2">
      <c r="A468" s="324"/>
      <c r="B468" s="332"/>
      <c r="C468" s="402"/>
      <c r="D468" s="332"/>
      <c r="E468" s="332"/>
      <c r="F468" s="332"/>
      <c r="G468" s="52">
        <f>'01-Mapa de riesgo-UO'!I469</f>
        <v>0</v>
      </c>
      <c r="H468" s="332"/>
      <c r="I468" s="431"/>
      <c r="J468" s="332"/>
      <c r="K468" s="424"/>
      <c r="L468" s="399"/>
      <c r="M468" s="278" t="str">
        <f>IF('01-Mapa de riesgo-UO'!S469="No existen", "No existe control para el riesgo",'01-Mapa de riesgo-UO'!W469)</f>
        <v>Brindar asesoria a los directores de programa sobre el procedimiento para la solicitud de renovación de registro calificado.</v>
      </c>
      <c r="N468" s="278">
        <f>'01-Mapa de riesgo-UO'!AB469</f>
        <v>0</v>
      </c>
      <c r="O468" s="278" t="str">
        <f>'01-Mapa de riesgo-UO'!AG469</f>
        <v>Profesional Transitorio</v>
      </c>
      <c r="P468" s="280" t="str">
        <f>'01-Mapa de riesgo-UO'!AL469</f>
        <v>No definida</v>
      </c>
      <c r="Q468" s="280" t="str">
        <f>'01-Mapa de riesgo-UO'!AP469</f>
        <v>Preventivo</v>
      </c>
      <c r="R468" s="431"/>
      <c r="S468" s="434" t="s">
        <v>2494</v>
      </c>
      <c r="T468" s="434"/>
      <c r="U468" s="283" t="str">
        <f>'01-Mapa de riesgo-UO'!AW469</f>
        <v>ASUMIR</v>
      </c>
      <c r="V468" s="283">
        <f>'01-Mapa de riesgo-UO'!AX469</f>
        <v>0</v>
      </c>
      <c r="W468" s="180">
        <f>IF(U468="COMPARTIR",'01-Mapa de riesgo-UO'!BA469, IF(U468=0, 0,$I$6))</f>
        <v>0</v>
      </c>
      <c r="X468" s="281"/>
      <c r="Y468" s="281"/>
      <c r="Z468" s="281"/>
      <c r="AA468" s="281"/>
      <c r="AB468" s="430"/>
    </row>
    <row r="469" spans="1:28" ht="65.25" hidden="1" customHeight="1" x14ac:dyDescent="0.2">
      <c r="A469" s="324">
        <v>154</v>
      </c>
      <c r="B469" s="332" t="str">
        <f>'01-Mapa de riesgo-UO'!D470</f>
        <v>DOCENCIA</v>
      </c>
      <c r="C469" s="402" t="str">
        <f>+'01-Mapa de riesgo-UO'!F470</f>
        <v>NO</v>
      </c>
      <c r="D469" s="332" t="str">
        <f>'01-Mapa de riesgo-UO'!J470</f>
        <v>Información</v>
      </c>
      <c r="E469" s="332" t="str">
        <f>'01-Mapa de riesgo-UO'!K470</f>
        <v>Abandono estudiantil  en asignaturas virtuales y/o semipresenciales</v>
      </c>
      <c r="F469" s="332"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32" t="str">
        <f>'01-Mapa de riesgo-UO'!M470</f>
        <v xml:space="preserve">Disminución de estudiantes que pueden acceder o mantenerse en metodologías educativas mediadas por TIC en la Universidad Tecnológica de Pereira.
Mala imagen de las asignaturas virtuales frente a los estudiantes.    </v>
      </c>
      <c r="I469" s="431" t="str">
        <f>'01-Mapa de riesgo-UO'!AT470</f>
        <v>MODERADO</v>
      </c>
      <c r="J469" s="332" t="str">
        <f>'01-Mapa de riesgo-UO'!AU470</f>
        <v>% de cancelación =
# de cancelaciones semestrales/ # de estudiantes matriculados semestrales</v>
      </c>
      <c r="K469" s="439">
        <v>0.33700000000000002</v>
      </c>
      <c r="L469" s="399" t="s">
        <v>2904</v>
      </c>
      <c r="M469" s="278" t="str">
        <f>IF('01-Mapa de riesgo-UO'!S470="No existen", "No existe control para el riesgo",'01-Mapa de riesgo-UO'!W470)</f>
        <v>Estrategias de acompañamiento a estudiantes y docentes</v>
      </c>
      <c r="N469" s="278">
        <f>'01-Mapa de riesgo-UO'!AB470</f>
        <v>0</v>
      </c>
      <c r="O469" s="278" t="str">
        <f>'01-Mapa de riesgo-UO'!AG470</f>
        <v>Director/ Transitorio</v>
      </c>
      <c r="P469" s="280" t="str">
        <f>'01-Mapa de riesgo-UO'!AL470</f>
        <v>Semanal</v>
      </c>
      <c r="Q469" s="280" t="str">
        <f>'01-Mapa de riesgo-UO'!AP470</f>
        <v>Preventivo</v>
      </c>
      <c r="R469" s="431" t="str">
        <f>'01-Mapa de riesgo-UO'!AR470</f>
        <v>ACEPTABLE</v>
      </c>
      <c r="S469" s="434" t="s">
        <v>2495</v>
      </c>
      <c r="T469" s="434"/>
      <c r="U469" s="283" t="str">
        <f>'01-Mapa de riesgo-UO'!AW470</f>
        <v>REDUCIR</v>
      </c>
      <c r="V469" s="283" t="str">
        <f>'01-Mapa de riesgo-UO'!AX470</f>
        <v>Comunicación permanente con los estudiantes a través los canales de contacto de Univirtual</v>
      </c>
      <c r="W469" s="180">
        <f>IF(U469="COMPARTIR",'01-Mapa de riesgo-UO'!BA470, IF(U469=0, 0,$I$6))</f>
        <v>0</v>
      </c>
      <c r="X469" s="281" t="s">
        <v>558</v>
      </c>
      <c r="Y469" s="286" t="s">
        <v>2505</v>
      </c>
      <c r="Z469" s="281" t="s">
        <v>561</v>
      </c>
      <c r="AA469" s="281" t="s">
        <v>2507</v>
      </c>
      <c r="AB469" s="430" t="s">
        <v>2143</v>
      </c>
    </row>
    <row r="470" spans="1:28" ht="65.25" hidden="1" customHeight="1" x14ac:dyDescent="0.2">
      <c r="A470" s="324"/>
      <c r="B470" s="332"/>
      <c r="C470" s="402"/>
      <c r="D470" s="332"/>
      <c r="E470" s="332"/>
      <c r="F470" s="332"/>
      <c r="G470" s="52" t="str">
        <f>'01-Mapa de riesgo-UO'!I471</f>
        <v>Falta de habilidades y competencias fundamentales para mantenerse en la modalidad.</v>
      </c>
      <c r="H470" s="332"/>
      <c r="I470" s="431"/>
      <c r="J470" s="332"/>
      <c r="K470" s="401"/>
      <c r="L470" s="399"/>
      <c r="M470" s="278" t="str">
        <f>IF('01-Mapa de riesgo-UO'!S471="No existen", "No existe control para el riesgo",'01-Mapa de riesgo-UO'!W471)</f>
        <v>Medición periódica de la deserción de los estudiantes en las asignaturas semipresenciales</v>
      </c>
      <c r="N470" s="278">
        <f>'01-Mapa de riesgo-UO'!AB471</f>
        <v>0</v>
      </c>
      <c r="O470" s="278" t="str">
        <f>'01-Mapa de riesgo-UO'!AG471</f>
        <v>Director/ Transitorio</v>
      </c>
      <c r="P470" s="280" t="str">
        <f>'01-Mapa de riesgo-UO'!AL471</f>
        <v>Semanal</v>
      </c>
      <c r="Q470" s="280" t="str">
        <f>'01-Mapa de riesgo-UO'!AP471</f>
        <v>Detectivo</v>
      </c>
      <c r="R470" s="431"/>
      <c r="S470" s="434" t="s">
        <v>2907</v>
      </c>
      <c r="T470" s="434"/>
      <c r="U470" s="283" t="str">
        <f>'01-Mapa de riesgo-UO'!AW471</f>
        <v>REDUCIR</v>
      </c>
      <c r="V470" s="28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81" t="s">
        <v>558</v>
      </c>
      <c r="Y470" s="286" t="s">
        <v>2506</v>
      </c>
      <c r="Z470" s="281" t="s">
        <v>561</v>
      </c>
      <c r="AA470" s="281" t="s">
        <v>2508</v>
      </c>
      <c r="AB470" s="430"/>
    </row>
    <row r="471" spans="1:28" ht="65.25" hidden="1" customHeight="1" x14ac:dyDescent="0.2">
      <c r="A471" s="324"/>
      <c r="B471" s="332"/>
      <c r="C471" s="402"/>
      <c r="D471" s="332"/>
      <c r="E471" s="332"/>
      <c r="F471" s="332"/>
      <c r="G471" s="52" t="str">
        <f>'01-Mapa de riesgo-UO'!I472</f>
        <v>Falta de cultura en el uso del correo institucional.</v>
      </c>
      <c r="H471" s="332"/>
      <c r="I471" s="431"/>
      <c r="J471" s="332"/>
      <c r="K471" s="401"/>
      <c r="L471" s="399"/>
      <c r="M471" s="278">
        <f>IF('01-Mapa de riesgo-UO'!S472="No existen", "No existe control para el riesgo",'01-Mapa de riesgo-UO'!W472)</f>
        <v>0</v>
      </c>
      <c r="N471" s="278">
        <f>'01-Mapa de riesgo-UO'!AB472</f>
        <v>0</v>
      </c>
      <c r="O471" s="278">
        <f>'01-Mapa de riesgo-UO'!AG472</f>
        <v>0</v>
      </c>
      <c r="P471" s="280">
        <f>'01-Mapa de riesgo-UO'!AL472</f>
        <v>0</v>
      </c>
      <c r="Q471" s="280">
        <f>'01-Mapa de riesgo-UO'!AP472</f>
        <v>0</v>
      </c>
      <c r="R471" s="431"/>
      <c r="S471" s="434" t="s">
        <v>2911</v>
      </c>
      <c r="T471" s="434"/>
      <c r="U471" s="283" t="str">
        <f>'01-Mapa de riesgo-UO'!AW472</f>
        <v>ASUMIR</v>
      </c>
      <c r="V471" s="283">
        <f>'01-Mapa de riesgo-UO'!AX472</f>
        <v>0</v>
      </c>
      <c r="W471" s="180">
        <f>IF(U471="COMPARTIR",'01-Mapa de riesgo-UO'!BA472, IF(U471=0, 0,$I$6))</f>
        <v>0</v>
      </c>
      <c r="X471" s="281"/>
      <c r="Y471" s="281"/>
      <c r="Z471" s="281"/>
      <c r="AA471" s="281"/>
      <c r="AB471" s="430"/>
    </row>
    <row r="472" spans="1:28" ht="65.25" hidden="1" customHeight="1" x14ac:dyDescent="0.2">
      <c r="A472" s="324">
        <v>155</v>
      </c>
      <c r="B472" s="332" t="str">
        <f>'01-Mapa de riesgo-UO'!D473</f>
        <v>CONTROL_SEGUIMIENTO</v>
      </c>
      <c r="C472" s="402" t="str">
        <f>+'01-Mapa de riesgo-UO'!F473</f>
        <v>NO</v>
      </c>
      <c r="D472" s="332" t="str">
        <f>'01-Mapa de riesgo-UO'!J473</f>
        <v>Cumplimiento</v>
      </c>
      <c r="E472" s="332" t="str">
        <f>'01-Mapa de riesgo-UO'!K473</f>
        <v>Incumplimiento de los tiempos establecidos en la Ley para dar respuesta oportuna de PQRS  interpuestas por la Ciudadanía a través de los diferentes canales establecidos por la universidad.</v>
      </c>
      <c r="F472" s="332"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32" t="str">
        <f>'01-Mapa de riesgo-UO'!M473</f>
        <v>Falta disciplinaria.
Insatisfacción por parte del   ciudadano
Sanción o hallazgo por parte de entes de control
Pérdida de imagen de la institución.</v>
      </c>
      <c r="I472" s="431" t="str">
        <f>'01-Mapa de riesgo-UO'!AT473</f>
        <v>LEVE</v>
      </c>
      <c r="J472" s="332" t="str">
        <f>'01-Mapa de riesgo-UO'!AU473</f>
        <v xml:space="preserve">(No. PQRS sin responder en los tiempos establecidos durante el año / total de PQRS  recibidas durante el año)*100  </v>
      </c>
      <c r="K472" s="439">
        <v>3.0000000000000001E-3</v>
      </c>
      <c r="L472" s="434" t="s">
        <v>2908</v>
      </c>
      <c r="M472" s="278"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78" t="str">
        <f>'01-Mapa de riesgo-UO'!AB473</f>
        <v>Aplicativo PQRS</v>
      </c>
      <c r="O472" s="278" t="str">
        <f>'01-Mapa de riesgo-UO'!AG473</f>
        <v>Contratista de administración de la Web - Recursos Informáticos y Educativos</v>
      </c>
      <c r="P472" s="280" t="str">
        <f>'01-Mapa de riesgo-UO'!AL473</f>
        <v>Diaria</v>
      </c>
      <c r="Q472" s="280" t="str">
        <f>'01-Mapa de riesgo-UO'!AP473</f>
        <v>Preventivo</v>
      </c>
      <c r="R472" s="431" t="str">
        <f>'01-Mapa de riesgo-UO'!AR473</f>
        <v>FUERTE</v>
      </c>
      <c r="S472" s="434" t="s">
        <v>2912</v>
      </c>
      <c r="T472" s="434"/>
      <c r="U472" s="283" t="str">
        <f>'01-Mapa de riesgo-UO'!AW473</f>
        <v>ASUMIR</v>
      </c>
      <c r="V472" s="283">
        <f>'01-Mapa de riesgo-UO'!AX473</f>
        <v>0</v>
      </c>
      <c r="W472" s="180">
        <f>IF(U472="COMPARTIR",'01-Mapa de riesgo-UO'!BA473, IF(U472=0, 0,$I$6))</f>
        <v>0</v>
      </c>
      <c r="X472" s="281"/>
      <c r="Y472" s="281"/>
      <c r="Z472" s="281"/>
      <c r="AA472" s="281"/>
      <c r="AB472" s="430" t="s">
        <v>2144</v>
      </c>
    </row>
    <row r="473" spans="1:28" ht="65.25" hidden="1" customHeight="1" x14ac:dyDescent="0.2">
      <c r="A473" s="324"/>
      <c r="B473" s="332"/>
      <c r="C473" s="402"/>
      <c r="D473" s="332"/>
      <c r="E473" s="332"/>
      <c r="F473" s="332"/>
      <c r="G473" s="52" t="str">
        <f>'01-Mapa de riesgo-UO'!I474</f>
        <v xml:space="preserve">Limitaciones en los accesos a los medios tecnológicos para dar respuesta oportuna. </v>
      </c>
      <c r="H473" s="332"/>
      <c r="I473" s="431"/>
      <c r="J473" s="332"/>
      <c r="K473" s="401"/>
      <c r="L473" s="399"/>
      <c r="M473" s="278" t="str">
        <f>IF('01-Mapa de riesgo-UO'!S474="No existen", "No existe control para el riesgo",'01-Mapa de riesgo-UO'!W474)</f>
        <v>Socialización del Sistema PQRS y de la normatividad aplicable a la institución.</v>
      </c>
      <c r="N473" s="278">
        <f>'01-Mapa de riesgo-UO'!AB474</f>
        <v>0</v>
      </c>
      <c r="O473" s="278" t="str">
        <f>'01-Mapa de riesgo-UO'!AG474</f>
        <v>Técnico grado 16 Vicerrcetoría Administrativa y Financiera</v>
      </c>
      <c r="P473" s="280" t="str">
        <f>'01-Mapa de riesgo-UO'!AL474</f>
        <v>Bimestral</v>
      </c>
      <c r="Q473" s="280" t="str">
        <f>'01-Mapa de riesgo-UO'!AP474</f>
        <v>Preventivo</v>
      </c>
      <c r="R473" s="431"/>
      <c r="S473" s="434"/>
      <c r="T473" s="434"/>
      <c r="U473" s="283" t="str">
        <f>'01-Mapa de riesgo-UO'!AW474</f>
        <v>ASUMIR</v>
      </c>
      <c r="V473" s="283">
        <f>'01-Mapa de riesgo-UO'!AX474</f>
        <v>0</v>
      </c>
      <c r="W473" s="180">
        <f>IF(U473="COMPARTIR",'01-Mapa de riesgo-UO'!BA474, IF(U473=0, 0,$I$6))</f>
        <v>0</v>
      </c>
      <c r="X473" s="281"/>
      <c r="Y473" s="281"/>
      <c r="Z473" s="281"/>
      <c r="AA473" s="281"/>
      <c r="AB473" s="430"/>
    </row>
    <row r="474" spans="1:28" ht="65.25" hidden="1" customHeight="1" x14ac:dyDescent="0.2">
      <c r="A474" s="324"/>
      <c r="B474" s="332"/>
      <c r="C474" s="402"/>
      <c r="D474" s="332"/>
      <c r="E474" s="332"/>
      <c r="F474" s="332"/>
      <c r="G474" s="52">
        <f>'01-Mapa de riesgo-UO'!I475</f>
        <v>0</v>
      </c>
      <c r="H474" s="332"/>
      <c r="I474" s="431"/>
      <c r="J474" s="332"/>
      <c r="K474" s="401"/>
      <c r="L474" s="399"/>
      <c r="M474" s="278">
        <f>IF('01-Mapa de riesgo-UO'!S475="No existen", "No existe control para el riesgo",'01-Mapa de riesgo-UO'!W475)</f>
        <v>0</v>
      </c>
      <c r="N474" s="278">
        <f>'01-Mapa de riesgo-UO'!AB475</f>
        <v>0</v>
      </c>
      <c r="O474" s="278">
        <f>'01-Mapa de riesgo-UO'!AG475</f>
        <v>0</v>
      </c>
      <c r="P474" s="280">
        <f>'01-Mapa de riesgo-UO'!AL475</f>
        <v>0</v>
      </c>
      <c r="Q474" s="280">
        <f>'01-Mapa de riesgo-UO'!AP475</f>
        <v>0</v>
      </c>
      <c r="R474" s="431"/>
      <c r="S474" s="434" t="s">
        <v>2520</v>
      </c>
      <c r="T474" s="434"/>
      <c r="U474" s="283" t="str">
        <f>'01-Mapa de riesgo-UO'!AW475</f>
        <v>ASUMIR</v>
      </c>
      <c r="V474" s="283">
        <f>'01-Mapa de riesgo-UO'!AX475</f>
        <v>0</v>
      </c>
      <c r="W474" s="180">
        <f>IF(U474="COMPARTIR",'01-Mapa de riesgo-UO'!BA475, IF(U474=0, 0,$I$6))</f>
        <v>0</v>
      </c>
      <c r="X474" s="281"/>
      <c r="Y474" s="281"/>
      <c r="Z474" s="281"/>
      <c r="AA474" s="281"/>
      <c r="AB474" s="430"/>
    </row>
    <row r="475" spans="1:28" ht="65.25" hidden="1" customHeight="1" x14ac:dyDescent="0.2">
      <c r="A475" s="324">
        <v>156</v>
      </c>
      <c r="B475" s="332" t="str">
        <f>'01-Mapa de riesgo-UO'!D476</f>
        <v>DIRECCIONAMIENTO_INSTITUCIONAL</v>
      </c>
      <c r="C475" s="402" t="str">
        <f>+'01-Mapa de riesgo-UO'!F476</f>
        <v>NO</v>
      </c>
      <c r="D475" s="332" t="str">
        <f>'01-Mapa de riesgo-UO'!J476</f>
        <v>Financiero</v>
      </c>
      <c r="E475" s="332" t="str">
        <f>'01-Mapa de riesgo-UO'!K476</f>
        <v>Ajustes en el presupuesto Institucional no previstos o aplazamientos de gastos priorizados para la vigencia.</v>
      </c>
      <c r="F475" s="332"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32"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431" t="str">
        <f>'01-Mapa de riesgo-UO'!AT476</f>
        <v>MODERADO</v>
      </c>
      <c r="J475" s="332" t="str">
        <f>'01-Mapa de riesgo-UO'!AU476</f>
        <v>(Gastos adicionales no contemplados en la vigencia / Total presupuesto Institucional de la vigencia) * 100</v>
      </c>
      <c r="K475" s="436">
        <v>1.384E-2</v>
      </c>
      <c r="L475" s="399" t="s">
        <v>2909</v>
      </c>
      <c r="M475" s="278" t="str">
        <f>IF('01-Mapa de riesgo-UO'!S476="No existen", "No existe control para el riesgo",'01-Mapa de riesgo-UO'!W476)</f>
        <v>Trazabilidad de ejecución de gastos de la vigencia, mediante reportes de los sistemas de información disponibles</v>
      </c>
      <c r="N475" s="278">
        <f>'01-Mapa de riesgo-UO'!AB476</f>
        <v>0</v>
      </c>
      <c r="O475" s="278" t="str">
        <f>'01-Mapa de riesgo-UO'!AG476</f>
        <v>Profesional Vicerrectoría Administrativa y Financiera</v>
      </c>
      <c r="P475" s="280" t="str">
        <f>'01-Mapa de riesgo-UO'!AL476</f>
        <v>Anual</v>
      </c>
      <c r="Q475" s="280" t="str">
        <f>'01-Mapa de riesgo-UO'!AP476</f>
        <v>Preventivo</v>
      </c>
      <c r="R475" s="431" t="str">
        <f>'01-Mapa de riesgo-UO'!AR476</f>
        <v>ACEPTABLE</v>
      </c>
      <c r="S475" s="434" t="s">
        <v>2521</v>
      </c>
      <c r="T475" s="434"/>
      <c r="U475" s="283" t="str">
        <f>'01-Mapa de riesgo-UO'!AW476</f>
        <v>REDUCIR</v>
      </c>
      <c r="V475" s="283" t="str">
        <f>'01-Mapa de riesgo-UO'!AX476</f>
        <v>Generar espacios de socialización y retroalimentación de las necesidades del presupuesto en las facultades y dependencias administrativas.</v>
      </c>
      <c r="W475" s="180">
        <f>IF(U475="COMPARTIR",'01-Mapa de riesgo-UO'!BA476, IF(U475=0, 0,$I$6))</f>
        <v>0</v>
      </c>
      <c r="X475" s="281" t="s">
        <v>558</v>
      </c>
      <c r="Y475" s="286" t="s">
        <v>2918</v>
      </c>
      <c r="Z475" s="286" t="s">
        <v>561</v>
      </c>
      <c r="AA475" s="281" t="s">
        <v>2919</v>
      </c>
      <c r="AB475" s="430" t="s">
        <v>2143</v>
      </c>
    </row>
    <row r="476" spans="1:28" ht="65.25" hidden="1" customHeight="1" x14ac:dyDescent="0.2">
      <c r="A476" s="324"/>
      <c r="B476" s="332"/>
      <c r="C476" s="402"/>
      <c r="D476" s="332"/>
      <c r="E476" s="332"/>
      <c r="F476" s="332"/>
      <c r="G476" s="52" t="str">
        <f>'01-Mapa de riesgo-UO'!I477</f>
        <v>Omisión de información en la planeación e identificación de necesidades presupuestales desde las dependencias académicas y administrativas</v>
      </c>
      <c r="H476" s="332"/>
      <c r="I476" s="431"/>
      <c r="J476" s="332"/>
      <c r="K476" s="401"/>
      <c r="L476" s="399"/>
      <c r="M476" s="278" t="str">
        <f>IF('01-Mapa de riesgo-UO'!S477="No existen", "No existe control para el riesgo",'01-Mapa de riesgo-UO'!W477)</f>
        <v xml:space="preserve">Herramienta tecnológica para la consolidación y monitoreo de necesidades presupuestales de cada dependencia. </v>
      </c>
      <c r="N476" s="278">
        <f>'01-Mapa de riesgo-UO'!AB477</f>
        <v>0</v>
      </c>
      <c r="O476" s="278" t="str">
        <f>'01-Mapa de riesgo-UO'!AG477</f>
        <v>Profesionales de proceso Direccionamiento Económico y Financiero (Vicerrectoría Administrativa y Financiera)</v>
      </c>
      <c r="P476" s="280" t="str">
        <f>'01-Mapa de riesgo-UO'!AL477</f>
        <v>Anual</v>
      </c>
      <c r="Q476" s="280" t="str">
        <f>'01-Mapa de riesgo-UO'!AP477</f>
        <v>Preventivo</v>
      </c>
      <c r="R476" s="431"/>
      <c r="S476" s="434" t="s">
        <v>2522</v>
      </c>
      <c r="T476" s="434"/>
      <c r="U476" s="283" t="str">
        <f>'01-Mapa de riesgo-UO'!AW477</f>
        <v>REDUCIR</v>
      </c>
      <c r="V476" s="28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81" t="s">
        <v>558</v>
      </c>
      <c r="Y476" s="286" t="s">
        <v>2920</v>
      </c>
      <c r="Z476" s="286" t="s">
        <v>561</v>
      </c>
      <c r="AA476" s="281" t="s">
        <v>2921</v>
      </c>
      <c r="AB476" s="430"/>
    </row>
    <row r="477" spans="1:28" ht="65.25" hidden="1" customHeight="1" x14ac:dyDescent="0.2">
      <c r="A477" s="324"/>
      <c r="B477" s="332"/>
      <c r="C477" s="402"/>
      <c r="D477" s="332"/>
      <c r="E477" s="332"/>
      <c r="F477" s="332"/>
      <c r="G477" s="52" t="str">
        <f>'01-Mapa de riesgo-UO'!I478</f>
        <v>Aprobación por parte de los órganos colegiados, de propuestas  que no contaron con el análisis financiero respectivo de manera previa.</v>
      </c>
      <c r="H477" s="332"/>
      <c r="I477" s="431"/>
      <c r="J477" s="332"/>
      <c r="K477" s="401"/>
      <c r="L477" s="399"/>
      <c r="M477" s="278" t="str">
        <f>IF('01-Mapa de riesgo-UO'!S478="No existen", "No existe control para el riesgo",'01-Mapa de riesgo-UO'!W478)</f>
        <v>Monitoreo y solicitud información de proyectos a proponentes previa reunión para la toma de desiciones, estén incluidas o no en los ordenes del día</v>
      </c>
      <c r="N477" s="278">
        <f>'01-Mapa de riesgo-UO'!AB478</f>
        <v>0</v>
      </c>
      <c r="O477" s="278" t="str">
        <f>'01-Mapa de riesgo-UO'!AG478</f>
        <v>Profesional Vicerrectoría Administrativa y Financiera</v>
      </c>
      <c r="P477" s="280" t="str">
        <f>'01-Mapa de riesgo-UO'!AL478</f>
        <v>Mensual</v>
      </c>
      <c r="Q477" s="280" t="str">
        <f>'01-Mapa de riesgo-UO'!AP478</f>
        <v>Preventivo</v>
      </c>
      <c r="R477" s="431"/>
      <c r="S477" s="434" t="s">
        <v>2523</v>
      </c>
      <c r="T477" s="434"/>
      <c r="U477" s="283" t="str">
        <f>'01-Mapa de riesgo-UO'!AW478</f>
        <v>REDUCIR</v>
      </c>
      <c r="V477" s="283" t="str">
        <f>'01-Mapa de riesgo-UO'!AX478</f>
        <v>Acordar con la Secretaria General, el no tramitar algún acuerdo con impacto financiero, sin que previamente se haya emitido el concepto correspondiente.</v>
      </c>
      <c r="W477" s="180">
        <f>IF(U477="COMPARTIR",'01-Mapa de riesgo-UO'!BA478, IF(U477=0, 0,$I$6))</f>
        <v>0</v>
      </c>
      <c r="X477" s="281" t="s">
        <v>558</v>
      </c>
      <c r="Y477" s="281" t="s">
        <v>2533</v>
      </c>
      <c r="Z477" s="281" t="s">
        <v>561</v>
      </c>
      <c r="AA477" s="281" t="s">
        <v>2922</v>
      </c>
      <c r="AB477" s="430"/>
    </row>
    <row r="478" spans="1:28" ht="65.25" customHeight="1" x14ac:dyDescent="0.2">
      <c r="A478" s="324">
        <v>157</v>
      </c>
      <c r="B478" s="332" t="str">
        <f>'01-Mapa de riesgo-UO'!D479</f>
        <v>EXTENSIÓN_PROYECCIÓN_SOCIAL</v>
      </c>
      <c r="C478" s="402" t="str">
        <f>+'01-Mapa de riesgo-UO'!F479</f>
        <v>SI</v>
      </c>
      <c r="D478" s="332" t="str">
        <f>'01-Mapa de riesgo-UO'!J479</f>
        <v>Operacional</v>
      </c>
      <c r="E478" s="332" t="str">
        <f>'01-Mapa de riesgo-UO'!K479</f>
        <v>Probabilidad de que se presenten contratos o convenios entre la universidad y entes externos que no cumplan con los lineamientos institucionales y no cuentan con respaldo financiero.</v>
      </c>
      <c r="F478" s="332"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32"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431" t="str">
        <f>'01-Mapa de riesgo-UO'!AT479</f>
        <v>LEVE</v>
      </c>
      <c r="J478" s="332" t="str">
        <f>'01-Mapa de riesgo-UO'!AU479</f>
        <v>(No. de convenios y contratatos  revisados por la VAF / Total convenios y contratos suscritos en la univesidad ) * 100</v>
      </c>
      <c r="K478" s="439">
        <v>1</v>
      </c>
      <c r="L478" s="399" t="s">
        <v>2910</v>
      </c>
      <c r="M478" s="278" t="str">
        <f>IF('01-Mapa de riesgo-UO'!S479="No existen", "No existe control para el riesgo",'01-Mapa de riesgo-UO'!W479)</f>
        <v>Revisión por parte de la Vicerrectoría Administrativa y Financiera, de los contratos y convenios; que se envían desde la Oficina Jurídica.</v>
      </c>
      <c r="N478" s="278">
        <f>'01-Mapa de riesgo-UO'!AB479</f>
        <v>0</v>
      </c>
      <c r="O478" s="278" t="str">
        <f>'01-Mapa de riesgo-UO'!AG479</f>
        <v>Jefe Jurídica/
Profesional Líder Gestión Estratégica de Proyectos Vicerrectoría Administrativa y Financiera</v>
      </c>
      <c r="P478" s="280" t="str">
        <f>'01-Mapa de riesgo-UO'!AL479</f>
        <v>Diaria</v>
      </c>
      <c r="Q478" s="280" t="str">
        <f>'01-Mapa de riesgo-UO'!AP479</f>
        <v>Detectivo</v>
      </c>
      <c r="R478" s="431" t="str">
        <f>'01-Mapa de riesgo-UO'!AR479</f>
        <v>ACEPTABLE</v>
      </c>
      <c r="S478" s="434" t="s">
        <v>2913</v>
      </c>
      <c r="T478" s="434"/>
      <c r="U478" s="283" t="str">
        <f>'01-Mapa de riesgo-UO'!AW479</f>
        <v>ASUMIR</v>
      </c>
      <c r="V478" s="283">
        <f>'01-Mapa de riesgo-UO'!AX479</f>
        <v>0</v>
      </c>
      <c r="W478" s="180">
        <f>IF(U478="COMPARTIR",'01-Mapa de riesgo-UO'!BA479, IF(U478=0, 0,$I$6))</f>
        <v>0</v>
      </c>
      <c r="X478" s="281"/>
      <c r="Y478" s="281"/>
      <c r="Z478" s="281"/>
      <c r="AA478" s="281"/>
      <c r="AB478" s="430" t="s">
        <v>2144</v>
      </c>
    </row>
    <row r="479" spans="1:28" ht="65.25" hidden="1" customHeight="1" x14ac:dyDescent="0.2">
      <c r="A479" s="324"/>
      <c r="B479" s="332"/>
      <c r="C479" s="402"/>
      <c r="D479" s="332"/>
      <c r="E479" s="332"/>
      <c r="F479" s="332"/>
      <c r="G479" s="52" t="str">
        <f>'01-Mapa de riesgo-UO'!I480</f>
        <v>Entrega inoportuna de la información por parte del proponente.</v>
      </c>
      <c r="H479" s="332"/>
      <c r="I479" s="431"/>
      <c r="J479" s="332"/>
      <c r="K479" s="401"/>
      <c r="L479" s="399"/>
      <c r="M479" s="278" t="str">
        <f>IF('01-Mapa de riesgo-UO'!S480="No existen", "No existe control para el riesgo",'01-Mapa de riesgo-UO'!W480)</f>
        <v>Revisión por parte de la alta Dirección (comité directivo) de los proyectos en trámite.</v>
      </c>
      <c r="N479" s="278">
        <f>'01-Mapa de riesgo-UO'!AB480</f>
        <v>0</v>
      </c>
      <c r="O479" s="278" t="str">
        <f>'01-Mapa de riesgo-UO'!AG480</f>
        <v>Profesional Líder Gestión Estratégica de Proyectos Vicerrectoría Administrativa y Financiera</v>
      </c>
      <c r="P479" s="280" t="str">
        <f>'01-Mapa de riesgo-UO'!AL480</f>
        <v>Semanal</v>
      </c>
      <c r="Q479" s="280" t="str">
        <f>'01-Mapa de riesgo-UO'!AP480</f>
        <v>Preventivo</v>
      </c>
      <c r="R479" s="431"/>
      <c r="S479" s="434"/>
      <c r="T479" s="434"/>
      <c r="U479" s="283" t="str">
        <f>'01-Mapa de riesgo-UO'!AW480</f>
        <v>ASUMIR</v>
      </c>
      <c r="V479" s="283">
        <f>'01-Mapa de riesgo-UO'!AX480</f>
        <v>0</v>
      </c>
      <c r="W479" s="180">
        <f>IF(U479="COMPARTIR",'01-Mapa de riesgo-UO'!BA480, IF(U479=0, 0,$I$6))</f>
        <v>0</v>
      </c>
      <c r="X479" s="281"/>
      <c r="Y479" s="281"/>
      <c r="Z479" s="281"/>
      <c r="AA479" s="281"/>
      <c r="AB479" s="430"/>
    </row>
    <row r="480" spans="1:28" ht="65.25" hidden="1" customHeight="1" x14ac:dyDescent="0.2">
      <c r="A480" s="324"/>
      <c r="B480" s="332"/>
      <c r="C480" s="402"/>
      <c r="D480" s="332"/>
      <c r="E480" s="332"/>
      <c r="F480" s="332"/>
      <c r="G480" s="52" t="str">
        <f>'01-Mapa de riesgo-UO'!I481</f>
        <v>Presiones de agentes externos para el cumplimiento de tiempos para la presentación de propuestas.</v>
      </c>
      <c r="H480" s="332"/>
      <c r="I480" s="431"/>
      <c r="J480" s="332"/>
      <c r="K480" s="401"/>
      <c r="L480" s="399"/>
      <c r="M480" s="278">
        <f>IF('01-Mapa de riesgo-UO'!S481="No existen", "No existe control para el riesgo",'01-Mapa de riesgo-UO'!W481)</f>
        <v>0</v>
      </c>
      <c r="N480" s="278">
        <f>'01-Mapa de riesgo-UO'!AB481</f>
        <v>0</v>
      </c>
      <c r="O480" s="278">
        <f>'01-Mapa de riesgo-UO'!AG481</f>
        <v>0</v>
      </c>
      <c r="P480" s="280">
        <f>'01-Mapa de riesgo-UO'!AL481</f>
        <v>0</v>
      </c>
      <c r="Q480" s="280">
        <f>'01-Mapa de riesgo-UO'!AP481</f>
        <v>0</v>
      </c>
      <c r="R480" s="431"/>
      <c r="S480" s="434" t="s">
        <v>2525</v>
      </c>
      <c r="T480" s="434"/>
      <c r="U480" s="283" t="str">
        <f>'01-Mapa de riesgo-UO'!AW481</f>
        <v>ASUMIR</v>
      </c>
      <c r="V480" s="283">
        <f>'01-Mapa de riesgo-UO'!AX481</f>
        <v>0</v>
      </c>
      <c r="W480" s="180">
        <f>IF(U480="COMPARTIR",'01-Mapa de riesgo-UO'!BA481, IF(U480=0, 0,$I$6))</f>
        <v>0</v>
      </c>
      <c r="X480" s="281"/>
      <c r="Y480" s="281"/>
      <c r="Z480" s="281"/>
      <c r="AA480" s="281"/>
      <c r="AB480" s="430"/>
    </row>
    <row r="481" spans="1:28" ht="65.25" hidden="1" customHeight="1" x14ac:dyDescent="0.2">
      <c r="A481" s="324">
        <v>158</v>
      </c>
      <c r="B481" s="332" t="str">
        <f>'01-Mapa de riesgo-UO'!D482</f>
        <v>ASEGURAMIENTO_DE_LA_CALIDAD_INSTITUCIONAL</v>
      </c>
      <c r="C481" s="402" t="str">
        <f>+'01-Mapa de riesgo-UO'!F482</f>
        <v>SI</v>
      </c>
      <c r="D481" s="332" t="str">
        <f>'01-Mapa de riesgo-UO'!J482</f>
        <v>Corrupción</v>
      </c>
      <c r="E481" s="332"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32" t="str">
        <f>'01-Mapa de riesgo-UO'!L482</f>
        <v>Permitir el uso de información sensible para la institución como contraseñas, instructivos, procedimientos o bases de datos a personas no autorizadas</v>
      </c>
      <c r="G481" s="52" t="str">
        <f>'01-Mapa de riesgo-UO'!I482</f>
        <v>Falta de ética profesional.</v>
      </c>
      <c r="H481" s="332" t="str">
        <f>'01-Mapa de riesgo-UO'!M482</f>
        <v>Pérdida de la confidencialidad de la información.
Pérdida de la vinculación laboral por incumplimiento de la claúsula de confidencialidad del contrato.
Afectación a la imagen de la Universidad</v>
      </c>
      <c r="I481" s="431" t="str">
        <f>'01-Mapa de riesgo-UO'!AT482</f>
        <v>LEVE</v>
      </c>
      <c r="J481" s="332" t="str">
        <f>'01-Mapa de riesgo-UO'!AU482</f>
        <v># de veces que se detecte y se denuncie</v>
      </c>
      <c r="K481" s="433">
        <v>0</v>
      </c>
      <c r="L481" s="399" t="s">
        <v>2515</v>
      </c>
      <c r="M481" s="278" t="str">
        <f>IF('01-Mapa de riesgo-UO'!S482="No existen", "No existe control para el riesgo",'01-Mapa de riesgo-UO'!W482)</f>
        <v>Clausúla de confidencialidad establecida en el contrato</v>
      </c>
      <c r="N481" s="278">
        <f>'01-Mapa de riesgo-UO'!AB482</f>
        <v>0</v>
      </c>
      <c r="O481" s="278" t="str">
        <f>'01-Mapa de riesgo-UO'!AG482</f>
        <v>Profesional SIG</v>
      </c>
      <c r="P481" s="280" t="str">
        <f>'01-Mapa de riesgo-UO'!AL482</f>
        <v>Anual</v>
      </c>
      <c r="Q481" s="280" t="str">
        <f>'01-Mapa de riesgo-UO'!AP482</f>
        <v>Preventivo</v>
      </c>
      <c r="R481" s="431" t="str">
        <f>'01-Mapa de riesgo-UO'!AR482</f>
        <v>ACEPTABLE</v>
      </c>
      <c r="S481" s="434"/>
      <c r="T481" s="434"/>
      <c r="U481" s="283" t="str">
        <f>'01-Mapa de riesgo-UO'!AW482</f>
        <v>ASUMIR</v>
      </c>
      <c r="V481" s="283">
        <f>'01-Mapa de riesgo-UO'!AX482</f>
        <v>0</v>
      </c>
      <c r="W481" s="180">
        <f>IF(U481="COMPARTIR",'01-Mapa de riesgo-UO'!BA482, IF(U481=0, 0,$I$6))</f>
        <v>0</v>
      </c>
      <c r="X481" s="281"/>
      <c r="Y481" s="281"/>
      <c r="Z481" s="281"/>
      <c r="AA481" s="281"/>
      <c r="AB481" s="430" t="s">
        <v>2144</v>
      </c>
    </row>
    <row r="482" spans="1:28" ht="65.25" hidden="1" customHeight="1" x14ac:dyDescent="0.2">
      <c r="A482" s="324"/>
      <c r="B482" s="332"/>
      <c r="C482" s="402"/>
      <c r="D482" s="332"/>
      <c r="E482" s="332"/>
      <c r="F482" s="332"/>
      <c r="G482" s="52">
        <f>'01-Mapa de riesgo-UO'!I483</f>
        <v>0</v>
      </c>
      <c r="H482" s="332"/>
      <c r="I482" s="431"/>
      <c r="J482" s="332"/>
      <c r="K482" s="401"/>
      <c r="L482" s="399"/>
      <c r="M482" s="278">
        <f>IF('01-Mapa de riesgo-UO'!S483="No existen", "No existe control para el riesgo",'01-Mapa de riesgo-UO'!W483)</f>
        <v>0</v>
      </c>
      <c r="N482" s="278">
        <f>'01-Mapa de riesgo-UO'!AB483</f>
        <v>0</v>
      </c>
      <c r="O482" s="278">
        <f>'01-Mapa de riesgo-UO'!AG483</f>
        <v>0</v>
      </c>
      <c r="P482" s="280">
        <f>'01-Mapa de riesgo-UO'!AL483</f>
        <v>0</v>
      </c>
      <c r="Q482" s="280">
        <f>'01-Mapa de riesgo-UO'!AP483</f>
        <v>0</v>
      </c>
      <c r="R482" s="431"/>
      <c r="S482" s="434"/>
      <c r="T482" s="434"/>
      <c r="U482" s="283" t="str">
        <f>'01-Mapa de riesgo-UO'!AW483</f>
        <v>ASUMIR</v>
      </c>
      <c r="V482" s="283">
        <f>'01-Mapa de riesgo-UO'!AX483</f>
        <v>0</v>
      </c>
      <c r="W482" s="180">
        <f>IF(U482="COMPARTIR",'01-Mapa de riesgo-UO'!BA483, IF(U482=0, 0,$I$6))</f>
        <v>0</v>
      </c>
      <c r="X482" s="281"/>
      <c r="Y482" s="281"/>
      <c r="Z482" s="281"/>
      <c r="AA482" s="281"/>
      <c r="AB482" s="430"/>
    </row>
    <row r="483" spans="1:28" ht="65.25" hidden="1" customHeight="1" x14ac:dyDescent="0.2">
      <c r="A483" s="324"/>
      <c r="B483" s="332"/>
      <c r="C483" s="402"/>
      <c r="D483" s="332"/>
      <c r="E483" s="332"/>
      <c r="F483" s="332"/>
      <c r="G483" s="52">
        <f>'01-Mapa de riesgo-UO'!I484</f>
        <v>0</v>
      </c>
      <c r="H483" s="332"/>
      <c r="I483" s="431"/>
      <c r="J483" s="332"/>
      <c r="K483" s="401"/>
      <c r="L483" s="399"/>
      <c r="M483" s="278">
        <f>IF('01-Mapa de riesgo-UO'!S484="No existen", "No existe control para el riesgo",'01-Mapa de riesgo-UO'!W484)</f>
        <v>0</v>
      </c>
      <c r="N483" s="278">
        <f>'01-Mapa de riesgo-UO'!AB484</f>
        <v>0</v>
      </c>
      <c r="O483" s="278">
        <f>'01-Mapa de riesgo-UO'!AG484</f>
        <v>0</v>
      </c>
      <c r="P483" s="280">
        <f>'01-Mapa de riesgo-UO'!AL484</f>
        <v>0</v>
      </c>
      <c r="Q483" s="280">
        <f>'01-Mapa de riesgo-UO'!AP484</f>
        <v>0</v>
      </c>
      <c r="R483" s="431"/>
      <c r="S483" s="434" t="s">
        <v>2914</v>
      </c>
      <c r="T483" s="434"/>
      <c r="U483" s="283" t="str">
        <f>'01-Mapa de riesgo-UO'!AW484</f>
        <v>ASUMIR</v>
      </c>
      <c r="V483" s="283">
        <f>'01-Mapa de riesgo-UO'!AX484</f>
        <v>0</v>
      </c>
      <c r="W483" s="180">
        <f>IF(U483="COMPARTIR",'01-Mapa de riesgo-UO'!BA484, IF(U483=0, 0,$I$6))</f>
        <v>0</v>
      </c>
      <c r="X483" s="281"/>
      <c r="Y483" s="281"/>
      <c r="Z483" s="281"/>
      <c r="AA483" s="281"/>
      <c r="AB483" s="430"/>
    </row>
    <row r="484" spans="1:28" ht="65.25" hidden="1" customHeight="1" x14ac:dyDescent="0.2">
      <c r="A484" s="324">
        <v>159</v>
      </c>
      <c r="B484" s="332" t="str">
        <f>'01-Mapa de riesgo-UO'!D485</f>
        <v>ASEGURAMIENTO_DE_LA_CALIDAD_INSTITUCIONAL</v>
      </c>
      <c r="C484" s="402" t="str">
        <f>+'01-Mapa de riesgo-UO'!F485</f>
        <v>NO</v>
      </c>
      <c r="D484" s="332" t="str">
        <f>'01-Mapa de riesgo-UO'!J485</f>
        <v>Información</v>
      </c>
      <c r="E484" s="332" t="str">
        <f>'01-Mapa de riesgo-UO'!K485</f>
        <v>Pérdida de la información Institucional, que reposa en el Sistema Integral de Gestión</v>
      </c>
      <c r="F484" s="332" t="str">
        <f>'01-Mapa de riesgo-UO'!L485</f>
        <v>Modificación y  eliminación parcial  de la documentación del Sistema Integral de Gestión de la Universidad</v>
      </c>
      <c r="G484" s="52" t="str">
        <f>'01-Mapa de riesgo-UO'!I485</f>
        <v>Fallas en el software  y  no realización del backup.</v>
      </c>
      <c r="H484" s="332" t="str">
        <f>'01-Mapa de riesgo-UO'!M485</f>
        <v>Pérdida del conocimiento institucional</v>
      </c>
      <c r="I484" s="431" t="str">
        <f>'01-Mapa de riesgo-UO'!AT485</f>
        <v>LEVE</v>
      </c>
      <c r="J484" s="332" t="str">
        <f>'01-Mapa de riesgo-UO'!AU485</f>
        <v># de pérdidas parciales de la información</v>
      </c>
      <c r="K484" s="433">
        <v>0</v>
      </c>
      <c r="L484" s="399" t="s">
        <v>2516</v>
      </c>
      <c r="M484" s="278" t="str">
        <f>IF('01-Mapa de riesgo-UO'!S485="No existen", "No existe control para el riesgo",'01-Mapa de riesgo-UO'!W485)</f>
        <v>Realización de Backup a los computadores del Sistema Integral de Gestión
Copias de seguridad al computador personal por trabajo virtual.</v>
      </c>
      <c r="N484" s="278">
        <f>'01-Mapa de riesgo-UO'!AB485</f>
        <v>0</v>
      </c>
      <c r="O484" s="278" t="str">
        <f>'01-Mapa de riesgo-UO'!AG485</f>
        <v>Profesional SIG</v>
      </c>
      <c r="P484" s="280" t="str">
        <f>'01-Mapa de riesgo-UO'!AL485</f>
        <v>Trimestral</v>
      </c>
      <c r="Q484" s="280" t="str">
        <f>'01-Mapa de riesgo-UO'!AP485</f>
        <v>Preventivo</v>
      </c>
      <c r="R484" s="431" t="str">
        <f>'01-Mapa de riesgo-UO'!AR485</f>
        <v>FUERTE</v>
      </c>
      <c r="S484" s="434" t="s">
        <v>2527</v>
      </c>
      <c r="T484" s="434"/>
      <c r="U484" s="283" t="str">
        <f>'01-Mapa de riesgo-UO'!AW485</f>
        <v>ASUMIR</v>
      </c>
      <c r="V484" s="283">
        <f>'01-Mapa de riesgo-UO'!AX485</f>
        <v>0</v>
      </c>
      <c r="W484" s="180">
        <f>IF(U484="COMPARTIR",'01-Mapa de riesgo-UO'!BA485, IF(U484=0, 0,$I$6))</f>
        <v>0</v>
      </c>
      <c r="X484" s="281"/>
      <c r="Y484" s="281"/>
      <c r="Z484" s="281"/>
      <c r="AA484" s="281"/>
      <c r="AB484" s="430" t="s">
        <v>2144</v>
      </c>
    </row>
    <row r="485" spans="1:28" ht="65.25" hidden="1" customHeight="1" x14ac:dyDescent="0.2">
      <c r="A485" s="324"/>
      <c r="B485" s="332"/>
      <c r="C485" s="402"/>
      <c r="D485" s="332"/>
      <c r="E485" s="332"/>
      <c r="F485" s="332"/>
      <c r="G485" s="52" t="str">
        <f>'01-Mapa de riesgo-UO'!I486</f>
        <v>Hackers que modifiquen o borren documentación.
Pérdida de la informacion por trabajo virtual debido a la pandemia.</v>
      </c>
      <c r="H485" s="332"/>
      <c r="I485" s="431"/>
      <c r="J485" s="332"/>
      <c r="K485" s="401"/>
      <c r="L485" s="399"/>
      <c r="M485" s="278" t="str">
        <f>IF('01-Mapa de riesgo-UO'!S486="No existen", "No existe control para el riesgo",'01-Mapa de riesgo-UO'!W486)</f>
        <v>Backup de los servidores</v>
      </c>
      <c r="N485" s="278" t="str">
        <f>'01-Mapa de riesgo-UO'!AB486</f>
        <v>Sotware de GTISI
Página Web-CRIE</v>
      </c>
      <c r="O485" s="278" t="str">
        <f>'01-Mapa de riesgo-UO'!AG486</f>
        <v>Profesional CRIE
Profesional GTISI</v>
      </c>
      <c r="P485" s="280" t="str">
        <f>'01-Mapa de riesgo-UO'!AL486</f>
        <v>Diaria</v>
      </c>
      <c r="Q485" s="280" t="str">
        <f>'01-Mapa de riesgo-UO'!AP486</f>
        <v>Preventivo</v>
      </c>
      <c r="R485" s="431"/>
      <c r="S485" s="434" t="s">
        <v>2527</v>
      </c>
      <c r="T485" s="434"/>
      <c r="U485" s="283" t="str">
        <f>'01-Mapa de riesgo-UO'!AW486</f>
        <v>ASUMIR</v>
      </c>
      <c r="V485" s="283">
        <f>'01-Mapa de riesgo-UO'!AX486</f>
        <v>0</v>
      </c>
      <c r="W485" s="180">
        <f>IF(U485="COMPARTIR",'01-Mapa de riesgo-UO'!BA486, IF(U485=0, 0,$I$6))</f>
        <v>0</v>
      </c>
      <c r="X485" s="281"/>
      <c r="Y485" s="281"/>
      <c r="Z485" s="281"/>
      <c r="AA485" s="281"/>
      <c r="AB485" s="430"/>
    </row>
    <row r="486" spans="1:28" ht="65.25" hidden="1" customHeight="1" x14ac:dyDescent="0.2">
      <c r="A486" s="324"/>
      <c r="B486" s="332"/>
      <c r="C486" s="402"/>
      <c r="D486" s="332"/>
      <c r="E486" s="332"/>
      <c r="F486" s="332"/>
      <c r="G486" s="52" t="str">
        <f>'01-Mapa de riesgo-UO'!I487</f>
        <v>Daño de los equipos y documentación por riesgos biológicos.</v>
      </c>
      <c r="H486" s="332"/>
      <c r="I486" s="431"/>
      <c r="J486" s="332"/>
      <c r="K486" s="401"/>
      <c r="L486" s="399"/>
      <c r="M486" s="278" t="str">
        <f>IF('01-Mapa de riesgo-UO'!S487="No existen", "No existe control para el riesgo",'01-Mapa de riesgo-UO'!W487)</f>
        <v xml:space="preserve">Documentación y equipos salvaguardados </v>
      </c>
      <c r="N486" s="278">
        <f>'01-Mapa de riesgo-UO'!AB487</f>
        <v>0</v>
      </c>
      <c r="O486" s="278" t="str">
        <f>'01-Mapa de riesgo-UO'!AG487</f>
        <v>Profesional y
Asistencial III SIG</v>
      </c>
      <c r="P486" s="280" t="str">
        <f>'01-Mapa de riesgo-UO'!AL487</f>
        <v>Diaria</v>
      </c>
      <c r="Q486" s="280" t="str">
        <f>'01-Mapa de riesgo-UO'!AP487</f>
        <v>Preventivo</v>
      </c>
      <c r="R486" s="431"/>
      <c r="S486" s="399" t="s">
        <v>2915</v>
      </c>
      <c r="T486" s="399"/>
      <c r="U486" s="283" t="str">
        <f>'01-Mapa de riesgo-UO'!AW487</f>
        <v>ASUMIR</v>
      </c>
      <c r="V486" s="283">
        <f>'01-Mapa de riesgo-UO'!AX487</f>
        <v>0</v>
      </c>
      <c r="W486" s="180">
        <f>IF(U486="COMPARTIR",'01-Mapa de riesgo-UO'!BA487, IF(U486=0, 0,$I$6))</f>
        <v>0</v>
      </c>
      <c r="X486" s="281"/>
      <c r="Y486" s="281"/>
      <c r="Z486" s="281"/>
      <c r="AA486" s="281"/>
      <c r="AB486" s="430"/>
    </row>
    <row r="487" spans="1:28" ht="65.25" customHeight="1" x14ac:dyDescent="0.2">
      <c r="A487" s="324">
        <v>160</v>
      </c>
      <c r="B487" s="332" t="str">
        <f>'01-Mapa de riesgo-UO'!D488</f>
        <v>EXTENSIÓN_PROYECCIÓN_SOCIAL</v>
      </c>
      <c r="C487" s="402" t="str">
        <f>+'01-Mapa de riesgo-UO'!F488</f>
        <v>NO</v>
      </c>
      <c r="D487" s="332" t="str">
        <f>'01-Mapa de riesgo-UO'!J488</f>
        <v>ambiental</v>
      </c>
      <c r="E487" s="332" t="str">
        <f>'01-Mapa de riesgo-UO'!K488</f>
        <v>Afectación de las áreas boscosas de la Universidad por acciones antrópica o eventos naturales</v>
      </c>
      <c r="F487" s="332"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32" t="str">
        <f>'01-Mapa de riesgo-UO'!M488</f>
        <v>Daños a los ecosistemas
Pérdida de material vegetal de colecciones botánicas
Extracción de fauna del bosque
Disminución de los servicios ambientales del Campus Universitario
Afectación legal 
Perdida de imagen Institucional</v>
      </c>
      <c r="I487" s="431" t="str">
        <f>'01-Mapa de riesgo-UO'!AT488</f>
        <v>LEVE</v>
      </c>
      <c r="J487" s="332" t="str">
        <f>'01-Mapa de riesgo-UO'!AU488</f>
        <v>No. De eventos antrópicos o naturales que causaron afectación al área boscosa en la vigencia</v>
      </c>
      <c r="K487" s="401">
        <v>0</v>
      </c>
      <c r="L487" s="399" t="s">
        <v>2517</v>
      </c>
      <c r="M487" s="278" t="str">
        <f>IF('01-Mapa de riesgo-UO'!S488="No existen", "No existe control para el riesgo",'01-Mapa de riesgo-UO'!W488)</f>
        <v>Recorridos de inspección por los linderos (reportes mensuales con evidencias de inspecciones realizadas en el periodo)</v>
      </c>
      <c r="N487" s="278">
        <f>'01-Mapa de riesgo-UO'!AB488</f>
        <v>0</v>
      </c>
      <c r="O487" s="278" t="str">
        <f>'01-Mapa de riesgo-UO'!AG488</f>
        <v>Asistencial I - Jardín Botánico</v>
      </c>
      <c r="P487" s="280" t="str">
        <f>'01-Mapa de riesgo-UO'!AL488</f>
        <v>Mensual</v>
      </c>
      <c r="Q487" s="280" t="str">
        <f>'01-Mapa de riesgo-UO'!AP488</f>
        <v>Preventivo</v>
      </c>
      <c r="R487" s="431" t="str">
        <f>'01-Mapa de riesgo-UO'!AR488</f>
        <v>ACEPTABLE</v>
      </c>
      <c r="S487" s="399" t="s">
        <v>2916</v>
      </c>
      <c r="T487" s="399"/>
      <c r="U487" s="283" t="str">
        <f>'01-Mapa de riesgo-UO'!AW488</f>
        <v>ASUMIR</v>
      </c>
      <c r="V487" s="283">
        <f>'01-Mapa de riesgo-UO'!AX488</f>
        <v>0</v>
      </c>
      <c r="W487" s="180">
        <f>IF(U487="COMPARTIR",'01-Mapa de riesgo-UO'!BA488, IF(U487=0, 0,$I$6))</f>
        <v>0</v>
      </c>
      <c r="X487" s="281"/>
      <c r="Y487" s="281"/>
      <c r="Z487" s="281"/>
      <c r="AA487" s="281"/>
      <c r="AB487" s="430" t="s">
        <v>2144</v>
      </c>
    </row>
    <row r="488" spans="1:28" ht="65.25" hidden="1" customHeight="1" x14ac:dyDescent="0.2">
      <c r="A488" s="324"/>
      <c r="B488" s="332"/>
      <c r="C488" s="402"/>
      <c r="D488" s="332"/>
      <c r="E488" s="332"/>
      <c r="F488" s="332"/>
      <c r="G488" s="52" t="str">
        <f>'01-Mapa de riesgo-UO'!I489</f>
        <v>Falta de cultura ciudadana para el cuidado ambiental</v>
      </c>
      <c r="H488" s="332"/>
      <c r="I488" s="431"/>
      <c r="J488" s="332"/>
      <c r="K488" s="401"/>
      <c r="L488" s="399"/>
      <c r="M488" s="278" t="str">
        <f>IF('01-Mapa de riesgo-UO'!S489="No existen", "No existe control para el riesgo",'01-Mapa de riesgo-UO'!W489)</f>
        <v>Programa de Educación Ambiental</v>
      </c>
      <c r="N488" s="278">
        <f>'01-Mapa de riesgo-UO'!AB489</f>
        <v>0</v>
      </c>
      <c r="O488" s="278" t="str">
        <f>'01-Mapa de riesgo-UO'!AG489</f>
        <v>Profesional Jardín Botánico</v>
      </c>
      <c r="P488" s="280" t="str">
        <f>'01-Mapa de riesgo-UO'!AL489</f>
        <v>Bimestral</v>
      </c>
      <c r="Q488" s="280" t="str">
        <f>'01-Mapa de riesgo-UO'!AP489</f>
        <v>Preventivo</v>
      </c>
      <c r="R488" s="431"/>
      <c r="S488" s="399" t="s">
        <v>2917</v>
      </c>
      <c r="T488" s="399"/>
      <c r="U488" s="283" t="str">
        <f>'01-Mapa de riesgo-UO'!AW489</f>
        <v>ASUMIR</v>
      </c>
      <c r="V488" s="283">
        <f>'01-Mapa de riesgo-UO'!AX489</f>
        <v>0</v>
      </c>
      <c r="W488" s="180">
        <f>IF(U488="COMPARTIR",'01-Mapa de riesgo-UO'!BA489, IF(U488=0, 0,$I$6))</f>
        <v>0</v>
      </c>
      <c r="X488" s="281"/>
      <c r="Y488" s="281"/>
      <c r="Z488" s="281"/>
      <c r="AA488" s="281"/>
      <c r="AB488" s="430"/>
    </row>
    <row r="489" spans="1:28" ht="65.25" hidden="1" customHeight="1" x14ac:dyDescent="0.2">
      <c r="A489" s="324"/>
      <c r="B489" s="332"/>
      <c r="C489" s="402"/>
      <c r="D489" s="332"/>
      <c r="E489" s="332"/>
      <c r="F489" s="332"/>
      <c r="G489" s="52" t="str">
        <f>'01-Mapa de riesgo-UO'!I490</f>
        <v>Vulnerabilidad a eventos naturales</v>
      </c>
      <c r="H489" s="332"/>
      <c r="I489" s="431"/>
      <c r="J489" s="332"/>
      <c r="K489" s="401"/>
      <c r="L489" s="399"/>
      <c r="M489" s="278" t="str">
        <f>IF('01-Mapa de riesgo-UO'!S490="No existen", "No existe control para el riesgo",'01-Mapa de riesgo-UO'!W490)</f>
        <v>Plan de Emergencias Ambientales</v>
      </c>
      <c r="N489" s="278">
        <f>'01-Mapa de riesgo-UO'!AB490</f>
        <v>0</v>
      </c>
      <c r="O489" s="278" t="str">
        <f>'01-Mapa de riesgo-UO'!AG490</f>
        <v>Profesional Especializado III Jardín Botánico</v>
      </c>
      <c r="P489" s="280" t="str">
        <f>'01-Mapa de riesgo-UO'!AL490</f>
        <v>No definida</v>
      </c>
      <c r="Q489" s="280" t="str">
        <f>'01-Mapa de riesgo-UO'!AP490</f>
        <v>Detectivo</v>
      </c>
      <c r="R489" s="431"/>
      <c r="S489" s="399"/>
      <c r="T489" s="399"/>
      <c r="U489" s="283" t="str">
        <f>'01-Mapa de riesgo-UO'!AW490</f>
        <v>ASUMIR</v>
      </c>
      <c r="V489" s="283">
        <f>'01-Mapa de riesgo-UO'!AX490</f>
        <v>0</v>
      </c>
      <c r="W489" s="180">
        <f>IF(U489="COMPARTIR",'01-Mapa de riesgo-UO'!BA490, IF(U489=0, 0,$I$6))</f>
        <v>0</v>
      </c>
      <c r="X489" s="281"/>
      <c r="Y489" s="281"/>
      <c r="Z489" s="281"/>
      <c r="AA489" s="281"/>
      <c r="AB489" s="430"/>
    </row>
    <row r="490" spans="1:28" ht="65.25" hidden="1" customHeight="1" x14ac:dyDescent="0.2">
      <c r="A490" s="324">
        <v>161</v>
      </c>
      <c r="B490" s="332" t="str">
        <f>'01-Mapa de riesgo-UO'!D491</f>
        <v>BIENESTAR_INSTITUCIONAL</v>
      </c>
      <c r="C490" s="402" t="str">
        <f>+'01-Mapa de riesgo-UO'!F491</f>
        <v>SI</v>
      </c>
      <c r="D490" s="332" t="str">
        <f>'01-Mapa de riesgo-UO'!J491</f>
        <v>Cumplimiento</v>
      </c>
      <c r="E490" s="332" t="str">
        <f>'01-Mapa de riesgo-UO'!K491</f>
        <v>Inhabilitación del servicio de salud integral de la UTP por parte de los entes de control</v>
      </c>
      <c r="F490" s="332"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32" t="str">
        <f>'01-Mapa de riesgo-UO'!M491</f>
        <v>Cierre de los servicios de salud en la institución
Sanciones y multas a la Universidad
Procesos disciplinarios 
Afectación de imagen  Institucional</v>
      </c>
      <c r="I490" s="431" t="str">
        <f>'01-Mapa de riesgo-UO'!AT491</f>
        <v>GRAVE</v>
      </c>
      <c r="J490" s="332" t="str">
        <f>'01-Mapa de riesgo-UO'!AU491</f>
        <v>(No. de items de la autoevaluación que cumplen con los estandares de habilitación / Total de items de la autoevaluación de habilitación) * 100</v>
      </c>
      <c r="K490" s="433">
        <v>100</v>
      </c>
      <c r="L490" s="434" t="s">
        <v>2543</v>
      </c>
      <c r="M490" s="278" t="str">
        <f>IF('01-Mapa de riesgo-UO'!S491="No existen", "No existe control para el riesgo",'01-Mapa de riesgo-UO'!W491)</f>
        <v>Revisión del cumplimiento de los estándares de habilitación en  plantilla de autoevaluación</v>
      </c>
      <c r="N490" s="278">
        <f>'01-Mapa de riesgo-UO'!AB491</f>
        <v>0</v>
      </c>
      <c r="O490" s="278" t="str">
        <f>'01-Mapa de riesgo-UO'!AG491</f>
        <v>Profesional transitorio- líder de salud</v>
      </c>
      <c r="P490" s="280" t="str">
        <f>'01-Mapa de riesgo-UO'!AL491</f>
        <v>Trimestral</v>
      </c>
      <c r="Q490" s="280" t="str">
        <f>'01-Mapa de riesgo-UO'!AP491</f>
        <v>Preventivo</v>
      </c>
      <c r="R490" s="431" t="str">
        <f>'01-Mapa de riesgo-UO'!AR491</f>
        <v>ACEPTABLE</v>
      </c>
      <c r="S490" s="434" t="s">
        <v>2923</v>
      </c>
      <c r="T490" s="434"/>
      <c r="U490" s="283" t="str">
        <f>'01-Mapa de riesgo-UO'!AW491</f>
        <v>REDUCIR</v>
      </c>
      <c r="V490" s="28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86" t="s">
        <v>271</v>
      </c>
      <c r="Y490" s="286" t="s">
        <v>2929</v>
      </c>
      <c r="Z490" s="286" t="s">
        <v>2185</v>
      </c>
      <c r="AA490" s="286"/>
      <c r="AB490" s="437" t="s">
        <v>2143</v>
      </c>
    </row>
    <row r="491" spans="1:28" ht="65.25" hidden="1" customHeight="1" x14ac:dyDescent="0.2">
      <c r="A491" s="324"/>
      <c r="B491" s="332"/>
      <c r="C491" s="402"/>
      <c r="D491" s="332"/>
      <c r="E491" s="332"/>
      <c r="F491" s="332"/>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32"/>
      <c r="I491" s="431"/>
      <c r="J491" s="332"/>
      <c r="K491" s="401"/>
      <c r="L491" s="399"/>
      <c r="M491" s="278" t="str">
        <f>IF('01-Mapa de riesgo-UO'!S492="No existen", "No existe control para el riesgo",'01-Mapa de riesgo-UO'!W492)</f>
        <v>Gestión de recursos que permitan la contratación para la asesoria en habilitación de los servicios de salud de la institución</v>
      </c>
      <c r="N491" s="278">
        <f>'01-Mapa de riesgo-UO'!AB492</f>
        <v>0</v>
      </c>
      <c r="O491" s="278" t="str">
        <f>'01-Mapa de riesgo-UO'!AG492</f>
        <v>Profesional transitorio- líder de salud</v>
      </c>
      <c r="P491" s="280" t="str">
        <f>'01-Mapa de riesgo-UO'!AL492</f>
        <v>Anual</v>
      </c>
      <c r="Q491" s="280" t="str">
        <f>'01-Mapa de riesgo-UO'!AP492</f>
        <v>Preventivo</v>
      </c>
      <c r="R491" s="431"/>
      <c r="S491" s="434" t="s">
        <v>2924</v>
      </c>
      <c r="T491" s="434"/>
      <c r="U491" s="283" t="str">
        <f>'01-Mapa de riesgo-UO'!AW492</f>
        <v>COMPARTIR</v>
      </c>
      <c r="V491" s="28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86" t="s">
        <v>558</v>
      </c>
      <c r="Y491" s="286" t="s">
        <v>2930</v>
      </c>
      <c r="Z491" s="286" t="s">
        <v>561</v>
      </c>
      <c r="AA491" s="281" t="s">
        <v>2931</v>
      </c>
      <c r="AB491" s="438"/>
    </row>
    <row r="492" spans="1:28" ht="65.25" hidden="1" customHeight="1" x14ac:dyDescent="0.2">
      <c r="A492" s="324"/>
      <c r="B492" s="332"/>
      <c r="C492" s="402"/>
      <c r="D492" s="332"/>
      <c r="E492" s="332"/>
      <c r="F492" s="332"/>
      <c r="G492" s="52" t="str">
        <f>'01-Mapa de riesgo-UO'!I493</f>
        <v>Construcción de CAT institucional para el acopio de residuos postconsumo institucionales</v>
      </c>
      <c r="H492" s="332"/>
      <c r="I492" s="431"/>
      <c r="J492" s="332"/>
      <c r="K492" s="401"/>
      <c r="L492" s="399"/>
      <c r="M492" s="278" t="str">
        <f>IF('01-Mapa de riesgo-UO'!S493="No existen", "No existe control para el riesgo",'01-Mapa de riesgo-UO'!W493)</f>
        <v>Gestiones para la construcción del CAT institucional y seguimiento a los avances proyectados</v>
      </c>
      <c r="N492" s="278">
        <f>'01-Mapa de riesgo-UO'!AB493</f>
        <v>0</v>
      </c>
      <c r="O492" s="278" t="str">
        <f>'01-Mapa de riesgo-UO'!AG493</f>
        <v>Profesional transitorio- líder de salud</v>
      </c>
      <c r="P492" s="280" t="str">
        <f>'01-Mapa de riesgo-UO'!AL493</f>
        <v>Mensual</v>
      </c>
      <c r="Q492" s="280" t="str">
        <f>'01-Mapa de riesgo-UO'!AP493</f>
        <v>Preventivo</v>
      </c>
      <c r="R492" s="431"/>
      <c r="S492" s="434" t="s">
        <v>2925</v>
      </c>
      <c r="T492" s="434"/>
      <c r="U492" s="283" t="str">
        <f>'01-Mapa de riesgo-UO'!AW493</f>
        <v>COMPARTIR</v>
      </c>
      <c r="V492" s="28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86" t="s">
        <v>271</v>
      </c>
      <c r="Y492" s="286" t="s">
        <v>2932</v>
      </c>
      <c r="Z492" s="286" t="s">
        <v>2185</v>
      </c>
      <c r="AA492" s="286"/>
      <c r="AB492" s="438"/>
    </row>
    <row r="493" spans="1:28" ht="65.25" hidden="1" customHeight="1" x14ac:dyDescent="0.2">
      <c r="A493" s="324">
        <v>162</v>
      </c>
      <c r="B493" s="332" t="str">
        <f>'01-Mapa de riesgo-UO'!D494</f>
        <v>BIENESTAR_INSTITUCIONAL</v>
      </c>
      <c r="C493" s="402" t="str">
        <f>+'01-Mapa de riesgo-UO'!F494</f>
        <v>NO</v>
      </c>
      <c r="D493" s="332" t="str">
        <f>'01-Mapa de riesgo-UO'!J494</f>
        <v>Operacional</v>
      </c>
      <c r="E493" s="332" t="str">
        <f>'01-Mapa de riesgo-UO'!K494</f>
        <v xml:space="preserve">Incumplimiento en la entrega de los apoyos economicos a los estudiantes </v>
      </c>
      <c r="F493" s="332"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32" t="str">
        <f>'01-Mapa de riesgo-UO'!M494</f>
        <v>Deserción estudiantil.
Aumento del tiempo requerido para el proceso formativo (resago)
Afectación en la imagen institucional.</v>
      </c>
      <c r="I493" s="431" t="str">
        <f>'01-Mapa de riesgo-UO'!AT494</f>
        <v>MODERADO</v>
      </c>
      <c r="J493" s="332" t="str">
        <f>'01-Mapa de riesgo-UO'!AU494</f>
        <v>Promedio del numeros de días pasados para entrega de cada uno de los apoyos socioeconómicos socioeconómicos ofertados a través del sistema de solicitudes</v>
      </c>
      <c r="K493" s="433">
        <v>95</v>
      </c>
      <c r="L493" s="399" t="s">
        <v>2544</v>
      </c>
      <c r="M493" s="278"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78">
        <f>'01-Mapa de riesgo-UO'!AB494</f>
        <v>0</v>
      </c>
      <c r="O493" s="278" t="str">
        <f>'01-Mapa de riesgo-UO'!AG494</f>
        <v>Líder Gestión Social</v>
      </c>
      <c r="P493" s="280" t="str">
        <f>'01-Mapa de riesgo-UO'!AL494</f>
        <v>Semestral</v>
      </c>
      <c r="Q493" s="280" t="str">
        <f>'01-Mapa de riesgo-UO'!AP494</f>
        <v>Preventivo</v>
      </c>
      <c r="R493" s="431" t="str">
        <f>'01-Mapa de riesgo-UO'!AR494</f>
        <v>ACEPTABLE</v>
      </c>
      <c r="S493" s="434" t="s">
        <v>2926</v>
      </c>
      <c r="T493" s="434"/>
      <c r="U493" s="283" t="str">
        <f>'01-Mapa de riesgo-UO'!AW494</f>
        <v>REDUCIR</v>
      </c>
      <c r="V493" s="283" t="str">
        <f>'01-Mapa de riesgo-UO'!AX494</f>
        <v>Realizar las rvisiones periodicas para el componente normativo y generar acciones que permitan atender contingencias y situaciones desde la institución</v>
      </c>
      <c r="W493" s="180">
        <f>IF(U493="COMPARTIR",'01-Mapa de riesgo-UO'!BA494, IF(U493=0, 0,$I$6))</f>
        <v>0</v>
      </c>
      <c r="X493" s="286" t="s">
        <v>558</v>
      </c>
      <c r="Y493" s="286" t="s">
        <v>2554</v>
      </c>
      <c r="Z493" s="286" t="s">
        <v>561</v>
      </c>
      <c r="AA493" s="281" t="s">
        <v>2557</v>
      </c>
      <c r="AB493" s="437" t="s">
        <v>2149</v>
      </c>
    </row>
    <row r="494" spans="1:28" ht="65.25" hidden="1" customHeight="1" x14ac:dyDescent="0.2">
      <c r="A494" s="324"/>
      <c r="B494" s="332"/>
      <c r="C494" s="402"/>
      <c r="D494" s="332"/>
      <c r="E494" s="332"/>
      <c r="F494" s="332"/>
      <c r="G494" s="52" t="str">
        <f>'01-Mapa de riesgo-UO'!I495</f>
        <v>Demoras en los trámites internos requeridos para la asignación de recursos y contratacion de los servicios a inicios de la vigencia presupuestal</v>
      </c>
      <c r="H494" s="332"/>
      <c r="I494" s="431"/>
      <c r="J494" s="332"/>
      <c r="K494" s="401"/>
      <c r="L494" s="399"/>
      <c r="M494" s="278"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78">
        <f>'01-Mapa de riesgo-UO'!AB495</f>
        <v>0</v>
      </c>
      <c r="O494" s="278" t="str">
        <f>'01-Mapa de riesgo-UO'!AG495</f>
        <v>Líder Gestión Social</v>
      </c>
      <c r="P494" s="280" t="str">
        <f>'01-Mapa de riesgo-UO'!AL495</f>
        <v>Semestral</v>
      </c>
      <c r="Q494" s="280" t="str">
        <f>'01-Mapa de riesgo-UO'!AP495</f>
        <v>Preventivo</v>
      </c>
      <c r="R494" s="431"/>
      <c r="S494" s="434" t="s">
        <v>2927</v>
      </c>
      <c r="T494" s="434"/>
      <c r="U494" s="283" t="str">
        <f>'01-Mapa de riesgo-UO'!AW495</f>
        <v>COMPARTIR</v>
      </c>
      <c r="V494" s="28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86" t="s">
        <v>271</v>
      </c>
      <c r="Y494" s="286" t="s">
        <v>2933</v>
      </c>
      <c r="Z494" s="286" t="s">
        <v>2185</v>
      </c>
      <c r="AA494" s="286"/>
      <c r="AB494" s="438"/>
    </row>
    <row r="495" spans="1:28" ht="65.25" hidden="1" customHeight="1" x14ac:dyDescent="0.2">
      <c r="A495" s="324"/>
      <c r="B495" s="332"/>
      <c r="C495" s="402"/>
      <c r="D495" s="332"/>
      <c r="E495" s="332"/>
      <c r="F495" s="332"/>
      <c r="G495" s="52" t="str">
        <f>'01-Mapa de riesgo-UO'!I496</f>
        <v>Restricciones generadas por el marco normativo interno y el diseño de los sistemas de información, que dificulta la oportunidad en el proceso de estudio y asignación de los apoyos socioeconómicos</v>
      </c>
      <c r="H495" s="332"/>
      <c r="I495" s="431"/>
      <c r="J495" s="332"/>
      <c r="K495" s="401"/>
      <c r="L495" s="399"/>
      <c r="M495" s="278"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78">
        <f>'01-Mapa de riesgo-UO'!AB496</f>
        <v>0</v>
      </c>
      <c r="O495" s="278" t="str">
        <f>'01-Mapa de riesgo-UO'!AG496</f>
        <v>Líder Gestión Social</v>
      </c>
      <c r="P495" s="280" t="str">
        <f>'01-Mapa de riesgo-UO'!AL496</f>
        <v>Anual</v>
      </c>
      <c r="Q495" s="280" t="str">
        <f>'01-Mapa de riesgo-UO'!AP496</f>
        <v>Preventivo</v>
      </c>
      <c r="R495" s="431"/>
      <c r="S495" s="434" t="s">
        <v>2928</v>
      </c>
      <c r="T495" s="434"/>
      <c r="U495" s="283" t="str">
        <f>'01-Mapa de riesgo-UO'!AW496</f>
        <v>COMPARTIR</v>
      </c>
      <c r="V495" s="28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86" t="s">
        <v>558</v>
      </c>
      <c r="Y495" s="286" t="s">
        <v>2556</v>
      </c>
      <c r="Z495" s="286" t="s">
        <v>561</v>
      </c>
      <c r="AA495" s="281" t="s">
        <v>2934</v>
      </c>
      <c r="AB495" s="438"/>
    </row>
    <row r="496" spans="1:28" ht="65.25" hidden="1" customHeight="1" x14ac:dyDescent="0.2">
      <c r="A496" s="324">
        <v>163</v>
      </c>
      <c r="B496" s="332" t="str">
        <f>'01-Mapa de riesgo-UO'!D497</f>
        <v>ADMINISTRACIÓN_INSTITUCIONAL</v>
      </c>
      <c r="C496" s="402" t="str">
        <f>+'01-Mapa de riesgo-UO'!F497</f>
        <v>NO</v>
      </c>
      <c r="D496" s="332" t="str">
        <f>'01-Mapa de riesgo-UO'!J497</f>
        <v>Operacional</v>
      </c>
      <c r="E496" s="332" t="str">
        <f>'01-Mapa de riesgo-UO'!K497</f>
        <v>No prestación adecuada de los servicios requeridos por la comunidad universitaria</v>
      </c>
      <c r="F496" s="332"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32" t="str">
        <f>'01-Mapa de riesgo-UO'!M497</f>
        <v>Inconformidad de los usuarios, 
Probabilidad de mal funcionamiento de equipos e incremento en daños de la infraestructura.</v>
      </c>
      <c r="I496" s="431" t="str">
        <f>'01-Mapa de riesgo-UO'!AT497</f>
        <v>MODERADO</v>
      </c>
      <c r="J496" s="332" t="str">
        <f>'01-Mapa de riesgo-UO'!AU497</f>
        <v>No. de inconformidades en el servicio / No. De servicios y contratos programados x 100</v>
      </c>
      <c r="K496" s="436">
        <v>6.7000000000000002E-4</v>
      </c>
      <c r="L496" s="434" t="s">
        <v>2935</v>
      </c>
      <c r="M496" s="278" t="str">
        <f>IF('01-Mapa de riesgo-UO'!S497="No existen", "No existe control para el riesgo",'01-Mapa de riesgo-UO'!W497)</f>
        <v>Encuestas de satisfacción con los usuarios</v>
      </c>
      <c r="N496" s="278">
        <f>'01-Mapa de riesgo-UO'!AB497</f>
        <v>0</v>
      </c>
      <c r="O496" s="278" t="str">
        <f>'01-Mapa de riesgo-UO'!AG497</f>
        <v>Jefe Mantenimiento institucional</v>
      </c>
      <c r="P496" s="280" t="str">
        <f>'01-Mapa de riesgo-UO'!AL497</f>
        <v>Anual</v>
      </c>
      <c r="Q496" s="280" t="str">
        <f>'01-Mapa de riesgo-UO'!AP497</f>
        <v>Preventivo</v>
      </c>
      <c r="R496" s="431" t="str">
        <f>'01-Mapa de riesgo-UO'!AR497</f>
        <v>ACEPTABLE</v>
      </c>
      <c r="S496" s="434" t="s">
        <v>2938</v>
      </c>
      <c r="T496" s="434"/>
      <c r="U496" s="283" t="str">
        <f>'01-Mapa de riesgo-UO'!AW497</f>
        <v>REDUCIR</v>
      </c>
      <c r="V496" s="283" t="str">
        <f>'01-Mapa de riesgo-UO'!AX497</f>
        <v>Consulta inmediata posterior a la prestación del servico para verificar cumplimiento oportuno y satisfacción de los usuarios</v>
      </c>
      <c r="W496" s="180">
        <f>IF(U496="COMPARTIR",'01-Mapa de riesgo-UO'!BA497, IF(U496=0, 0,$I$6))</f>
        <v>0</v>
      </c>
      <c r="X496" s="281" t="s">
        <v>271</v>
      </c>
      <c r="Y496" s="286" t="s">
        <v>2611</v>
      </c>
      <c r="Z496" s="281" t="s">
        <v>559</v>
      </c>
      <c r="AA496" s="281"/>
      <c r="AB496" s="430" t="s">
        <v>2144</v>
      </c>
    </row>
    <row r="497" spans="1:28" ht="65.25" hidden="1" customHeight="1" x14ac:dyDescent="0.2">
      <c r="A497" s="324"/>
      <c r="B497" s="332"/>
      <c r="C497" s="402"/>
      <c r="D497" s="332"/>
      <c r="E497" s="332"/>
      <c r="F497" s="332"/>
      <c r="G497" s="52" t="str">
        <f>'01-Mapa de riesgo-UO'!I498</f>
        <v>No cumplimiento de los cronogramas establecidos en la contratación de obras y servicios</v>
      </c>
      <c r="H497" s="332"/>
      <c r="I497" s="431"/>
      <c r="J497" s="332"/>
      <c r="K497" s="401"/>
      <c r="L497" s="399"/>
      <c r="M497" s="278" t="str">
        <f>IF('01-Mapa de riesgo-UO'!S498="No existen", "No existe control para el riesgo",'01-Mapa de riesgo-UO'!W498)</f>
        <v>Evaluación del desempeño a funcionarios encargados de labores de mantenimiento y servicios</v>
      </c>
      <c r="N497" s="278">
        <f>'01-Mapa de riesgo-UO'!AB498</f>
        <v>0</v>
      </c>
      <c r="O497" s="278" t="str">
        <f>'01-Mapa de riesgo-UO'!AG498</f>
        <v>Jefe de Servicios
Jefe de Mantenimiento</v>
      </c>
      <c r="P497" s="280" t="str">
        <f>'01-Mapa de riesgo-UO'!AL498</f>
        <v>Mensual</v>
      </c>
      <c r="Q497" s="280" t="str">
        <f>'01-Mapa de riesgo-UO'!AP498</f>
        <v>Detectivo</v>
      </c>
      <c r="R497" s="431"/>
      <c r="S497" s="434" t="s">
        <v>2603</v>
      </c>
      <c r="T497" s="434"/>
      <c r="U497" s="283" t="str">
        <f>'01-Mapa de riesgo-UO'!AW498</f>
        <v>REDUCIR</v>
      </c>
      <c r="V497" s="283" t="str">
        <f>'01-Mapa de riesgo-UO'!AX498</f>
        <v>Seguimiento permanente al cumplimiento de cronograma de contratos y servicios</v>
      </c>
      <c r="W497" s="180">
        <f>IF(U497="COMPARTIR",'01-Mapa de riesgo-UO'!BA498, IF(U497=0, 0,$I$6))</f>
        <v>0</v>
      </c>
      <c r="X497" s="281" t="s">
        <v>271</v>
      </c>
      <c r="Y497" s="286" t="s">
        <v>2612</v>
      </c>
      <c r="Z497" s="281" t="s">
        <v>559</v>
      </c>
      <c r="AA497" s="281"/>
      <c r="AB497" s="430"/>
    </row>
    <row r="498" spans="1:28" ht="65.25" hidden="1" customHeight="1" x14ac:dyDescent="0.2">
      <c r="A498" s="324"/>
      <c r="B498" s="332"/>
      <c r="C498" s="402"/>
      <c r="D498" s="332"/>
      <c r="E498" s="332"/>
      <c r="F498" s="332"/>
      <c r="G498" s="52" t="str">
        <f>'01-Mapa de riesgo-UO'!I499</f>
        <v xml:space="preserve">Falta de revisión y atención a la ejecución a las observaciones presentadas por los contratistas en mantenimiento de equipos </v>
      </c>
      <c r="H498" s="332"/>
      <c r="I498" s="431"/>
      <c r="J498" s="332"/>
      <c r="K498" s="401"/>
      <c r="L498" s="399"/>
      <c r="M498" s="278" t="str">
        <f>IF('01-Mapa de riesgo-UO'!S499="No existen", "No existe control para el riesgo",'01-Mapa de riesgo-UO'!W499)</f>
        <v>Revisión y seguimiento en las diferentes áreas para verificación de servicios y estado de la infraestructura y equipos.</v>
      </c>
      <c r="N498" s="278">
        <f>'01-Mapa de riesgo-UO'!AB499</f>
        <v>0</v>
      </c>
      <c r="O498" s="278" t="str">
        <f>'01-Mapa de riesgo-UO'!AG499</f>
        <v>Jefe de Servicios
Jefe de Mantenimiento</v>
      </c>
      <c r="P498" s="280" t="str">
        <f>'01-Mapa de riesgo-UO'!AL499</f>
        <v>Semestral</v>
      </c>
      <c r="Q498" s="280" t="str">
        <f>'01-Mapa de riesgo-UO'!AP499</f>
        <v>Preventivo</v>
      </c>
      <c r="R498" s="431"/>
      <c r="S498" s="434" t="s">
        <v>2939</v>
      </c>
      <c r="T498" s="434"/>
      <c r="U498" s="283" t="str">
        <f>'01-Mapa de riesgo-UO'!AW499</f>
        <v>REDUCIR</v>
      </c>
      <c r="V498" s="283" t="str">
        <f>'01-Mapa de riesgo-UO'!AX499</f>
        <v>Implementar y ejecutar formatos de seguirmineto a las observaciones presentadas por los contratistas  en la ejecución de contratos de obras y servicios</v>
      </c>
      <c r="W498" s="180">
        <f>IF(U498="COMPARTIR",'01-Mapa de riesgo-UO'!BA499, IF(U498=0, 0,$I$6))</f>
        <v>0</v>
      </c>
      <c r="X498" s="281" t="s">
        <v>271</v>
      </c>
      <c r="Y498" s="286" t="s">
        <v>2613</v>
      </c>
      <c r="Z498" s="281" t="s">
        <v>559</v>
      </c>
      <c r="AA498" s="281"/>
      <c r="AB498" s="430"/>
    </row>
    <row r="499" spans="1:28" ht="65.25" hidden="1" customHeight="1" x14ac:dyDescent="0.2">
      <c r="A499" s="324">
        <v>164</v>
      </c>
      <c r="B499" s="332" t="str">
        <f>'01-Mapa de riesgo-UO'!D500</f>
        <v>ADMINISTRACIÓN_INSTITUCIONAL</v>
      </c>
      <c r="C499" s="402" t="str">
        <f>+'01-Mapa de riesgo-UO'!F500</f>
        <v>NO</v>
      </c>
      <c r="D499" s="332" t="str">
        <f>'01-Mapa de riesgo-UO'!J500</f>
        <v>Financiero</v>
      </c>
      <c r="E499" s="332" t="str">
        <f>'01-Mapa de riesgo-UO'!K500</f>
        <v>Pago de suministro de bienes, despues de la fecha de vencimiento de la factura.</v>
      </c>
      <c r="F499" s="332"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32" t="str">
        <f>'01-Mapa de riesgo-UO'!M500</f>
        <v>Demandas por incumplimiento en el pago.
Multas
Deterioro en la imagen institucional</v>
      </c>
      <c r="I499" s="431" t="str">
        <f>'01-Mapa de riesgo-UO'!AT500</f>
        <v>LEVE</v>
      </c>
      <c r="J499" s="332" t="str">
        <f>'01-Mapa de riesgo-UO'!AU500</f>
        <v>Número de facturas pagadas fuera de las fechas establecidas por el proveedor.</v>
      </c>
      <c r="K499" s="433">
        <v>3</v>
      </c>
      <c r="L499" s="399" t="s">
        <v>2936</v>
      </c>
      <c r="M499" s="278" t="str">
        <f>IF('01-Mapa de riesgo-UO'!S500="No existen", "No existe control para el riesgo",'01-Mapa de riesgo-UO'!W500)</f>
        <v>Seguimiento a través de correo  especial con los funcionarios que intervienen el proceso tanto de Almacén General como de Contabilidad</v>
      </c>
      <c r="N499" s="278">
        <f>'01-Mapa de riesgo-UO'!AB500</f>
        <v>0</v>
      </c>
      <c r="O499" s="278" t="str">
        <f>'01-Mapa de riesgo-UO'!AG500</f>
        <v>Transitorio: Auxiliar Administrativo</v>
      </c>
      <c r="P499" s="280" t="str">
        <f>'01-Mapa de riesgo-UO'!AL500</f>
        <v>Semanal</v>
      </c>
      <c r="Q499" s="280" t="str">
        <f>'01-Mapa de riesgo-UO'!AP500</f>
        <v>Preventivo</v>
      </c>
      <c r="R499" s="431" t="str">
        <f>'01-Mapa de riesgo-UO'!AR500</f>
        <v>FUERTE</v>
      </c>
      <c r="S499" s="434" t="s">
        <v>2605</v>
      </c>
      <c r="T499" s="434"/>
      <c r="U499" s="283" t="str">
        <f>'01-Mapa de riesgo-UO'!AW500</f>
        <v>ASUMIR</v>
      </c>
      <c r="V499" s="283">
        <f>'01-Mapa de riesgo-UO'!AX500</f>
        <v>0</v>
      </c>
      <c r="W499" s="180">
        <f>IF(U499="COMPARTIR",'01-Mapa de riesgo-UO'!BA500, IF(U499=0, 0,$I$6))</f>
        <v>0</v>
      </c>
      <c r="X499" s="281"/>
      <c r="Y499" s="286" t="s">
        <v>2940</v>
      </c>
      <c r="Z499" s="281" t="s">
        <v>559</v>
      </c>
      <c r="AA499" s="281"/>
      <c r="AB499" s="430" t="s">
        <v>2143</v>
      </c>
    </row>
    <row r="500" spans="1:28" ht="65.25" hidden="1" customHeight="1" x14ac:dyDescent="0.2">
      <c r="A500" s="324"/>
      <c r="B500" s="332"/>
      <c r="C500" s="402"/>
      <c r="D500" s="332"/>
      <c r="E500" s="332"/>
      <c r="F500" s="332"/>
      <c r="G500" s="52" t="str">
        <f>'01-Mapa de riesgo-UO'!I501</f>
        <v>Falta de seguimiento al tramite de pago a proveedores.</v>
      </c>
      <c r="H500" s="332"/>
      <c r="I500" s="431"/>
      <c r="J500" s="332"/>
      <c r="K500" s="401"/>
      <c r="L500" s="399"/>
      <c r="M500" s="278" t="str">
        <f>IF('01-Mapa de riesgo-UO'!S501="No existen", "No existe control para el riesgo",'01-Mapa de riesgo-UO'!W501)</f>
        <v>Realizar seguimiento a los pagos a proveedores a través de modulo consultas de PCT</v>
      </c>
      <c r="N500" s="278">
        <f>'01-Mapa de riesgo-UO'!AB501</f>
        <v>0</v>
      </c>
      <c r="O500" s="278" t="str">
        <f>'01-Mapa de riesgo-UO'!AG501</f>
        <v>Jefe Almacén General e inventarios</v>
      </c>
      <c r="P500" s="280" t="str">
        <f>'01-Mapa de riesgo-UO'!AL501</f>
        <v>Semanal</v>
      </c>
      <c r="Q500" s="280" t="str">
        <f>'01-Mapa de riesgo-UO'!AP501</f>
        <v>Preventivo</v>
      </c>
      <c r="R500" s="431"/>
      <c r="S500" s="434" t="s">
        <v>2606</v>
      </c>
      <c r="T500" s="434"/>
      <c r="U500" s="283" t="str">
        <f>'01-Mapa de riesgo-UO'!AW501</f>
        <v>ASUMIR</v>
      </c>
      <c r="V500" s="283">
        <f>'01-Mapa de riesgo-UO'!AX501</f>
        <v>0</v>
      </c>
      <c r="W500" s="180">
        <f>IF(U500="COMPARTIR",'01-Mapa de riesgo-UO'!BA501, IF(U500=0, 0,$I$6))</f>
        <v>0</v>
      </c>
      <c r="X500" s="281"/>
      <c r="Y500" s="286" t="s">
        <v>2941</v>
      </c>
      <c r="Z500" s="281" t="s">
        <v>559</v>
      </c>
      <c r="AA500" s="281"/>
      <c r="AB500" s="430"/>
    </row>
    <row r="501" spans="1:28" ht="65.25" hidden="1" customHeight="1" x14ac:dyDescent="0.2">
      <c r="A501" s="324"/>
      <c r="B501" s="332"/>
      <c r="C501" s="402"/>
      <c r="D501" s="332"/>
      <c r="E501" s="332"/>
      <c r="F501" s="332"/>
      <c r="G501" s="52" t="str">
        <f>'01-Mapa de riesgo-UO'!I502</f>
        <v xml:space="preserve">Diligenciamiento oportuno del acta de recibido a satisfaccion por de los supervisores </v>
      </c>
      <c r="H501" s="332"/>
      <c r="I501" s="431"/>
      <c r="J501" s="332"/>
      <c r="K501" s="401"/>
      <c r="L501" s="399"/>
      <c r="M501" s="278" t="str">
        <f>IF('01-Mapa de riesgo-UO'!S502="No existen", "No existe control para el riesgo",'01-Mapa de riesgo-UO'!W502)</f>
        <v xml:space="preserve">Revisar diarimente correos enviados a los supervisores para la firma de actas </v>
      </c>
      <c r="N501" s="278">
        <f>'01-Mapa de riesgo-UO'!AB502</f>
        <v>0</v>
      </c>
      <c r="O501" s="278" t="str">
        <f>'01-Mapa de riesgo-UO'!AG502</f>
        <v>Transitorio: Auxiliar Administrativo</v>
      </c>
      <c r="P501" s="280" t="str">
        <f>'01-Mapa de riesgo-UO'!AL502</f>
        <v>Semanal</v>
      </c>
      <c r="Q501" s="280" t="str">
        <f>'01-Mapa de riesgo-UO'!AP502</f>
        <v>Preventivo</v>
      </c>
      <c r="R501" s="431"/>
      <c r="S501" s="434" t="s">
        <v>2607</v>
      </c>
      <c r="T501" s="434"/>
      <c r="U501" s="283" t="str">
        <f>'01-Mapa de riesgo-UO'!AW502</f>
        <v>ASUMIR</v>
      </c>
      <c r="V501" s="283">
        <f>'01-Mapa de riesgo-UO'!AX502</f>
        <v>0</v>
      </c>
      <c r="W501" s="180">
        <f>IF(U501="COMPARTIR",'01-Mapa de riesgo-UO'!BA502, IF(U501=0, 0,$I$6))</f>
        <v>0</v>
      </c>
      <c r="X501" s="281"/>
      <c r="Y501" s="286" t="s">
        <v>2942</v>
      </c>
      <c r="Z501" s="281" t="s">
        <v>559</v>
      </c>
      <c r="AA501" s="281"/>
      <c r="AB501" s="430"/>
    </row>
    <row r="502" spans="1:28" ht="65.25" hidden="1" customHeight="1" x14ac:dyDescent="0.2">
      <c r="A502" s="324">
        <v>165</v>
      </c>
      <c r="B502" s="332" t="str">
        <f>'01-Mapa de riesgo-UO'!D503</f>
        <v>ADMINISTRACIÓN_INSTITUCIONAL</v>
      </c>
      <c r="C502" s="402" t="str">
        <f>+'01-Mapa de riesgo-UO'!F503</f>
        <v>NO</v>
      </c>
      <c r="D502" s="332" t="str">
        <f>'01-Mapa de riesgo-UO'!J503</f>
        <v>Operacional</v>
      </c>
      <c r="E502" s="332" t="str">
        <f>'01-Mapa de riesgo-UO'!K503</f>
        <v>Agotamiento de las reservas de agua en el campus universitario, necesarias para la atención de las necesidades básicas de salubridad</v>
      </c>
      <c r="F502" s="332" t="str">
        <f>'01-Mapa de riesgo-UO'!L503</f>
        <v>Falta de agua en el Campus Universitario para la atención de necesidades básicas</v>
      </c>
      <c r="G502" s="52" t="str">
        <f>'01-Mapa de riesgo-UO'!I503</f>
        <v>No revisión oportuna de los niveles de los tanques de almacenamiento de agua.</v>
      </c>
      <c r="H502" s="332" t="str">
        <f>'01-Mapa de riesgo-UO'!M503</f>
        <v>Suspensión de actividades académicas y administrativas</v>
      </c>
      <c r="I502" s="431" t="str">
        <f>'01-Mapa de riesgo-UO'!AT503</f>
        <v>LEVE</v>
      </c>
      <c r="J502" s="332" t="str">
        <f>'01-Mapa de riesgo-UO'!AU503</f>
        <v>Número de veces que se suspenden las actividades académicas o administrativas por agotamiento de las reservas de agua durante la vigencia en actividades no programadas</v>
      </c>
      <c r="K502" s="435">
        <v>0</v>
      </c>
      <c r="L502" s="434" t="s">
        <v>2937</v>
      </c>
      <c r="M502" s="278" t="str">
        <f>IF('01-Mapa de riesgo-UO'!S503="No existen", "No existe control para el riesgo",'01-Mapa de riesgo-UO'!W503)</f>
        <v>Revisión periódica de los niveles de los tanques de almacenamiento de agua</v>
      </c>
      <c r="N502" s="278">
        <f>'01-Mapa de riesgo-UO'!AB503</f>
        <v>0</v>
      </c>
      <c r="O502" s="278" t="str">
        <f>'01-Mapa de riesgo-UO'!AG503</f>
        <v>Trabajador Oficial/Contratista</v>
      </c>
      <c r="P502" s="280" t="str">
        <f>'01-Mapa de riesgo-UO'!AL503</f>
        <v>Semanal</v>
      </c>
      <c r="Q502" s="280" t="str">
        <f>'01-Mapa de riesgo-UO'!AP503</f>
        <v>Detectivo</v>
      </c>
      <c r="R502" s="431" t="str">
        <f>'01-Mapa de riesgo-UO'!AR503</f>
        <v>ACEPTABLE</v>
      </c>
      <c r="S502" s="434" t="s">
        <v>2608</v>
      </c>
      <c r="T502" s="434"/>
      <c r="U502" s="283" t="str">
        <f>'01-Mapa de riesgo-UO'!AW503</f>
        <v>ASUMIR</v>
      </c>
      <c r="V502" s="283">
        <f>'01-Mapa de riesgo-UO'!AX503</f>
        <v>0</v>
      </c>
      <c r="W502" s="180">
        <f>IF(U502="COMPARTIR",'01-Mapa de riesgo-UO'!BA503, IF(U502=0, 0,$I$6))</f>
        <v>0</v>
      </c>
      <c r="X502" s="281"/>
      <c r="Y502" s="281"/>
      <c r="Z502" s="281"/>
      <c r="AA502" s="281"/>
      <c r="AB502" s="430" t="s">
        <v>2144</v>
      </c>
    </row>
    <row r="503" spans="1:28" ht="65.25" hidden="1" customHeight="1" x14ac:dyDescent="0.2">
      <c r="A503" s="324"/>
      <c r="B503" s="332"/>
      <c r="C503" s="402"/>
      <c r="D503" s="332"/>
      <c r="E503" s="332"/>
      <c r="F503" s="332"/>
      <c r="G503" s="52" t="str">
        <f>'01-Mapa de riesgo-UO'!I504</f>
        <v xml:space="preserve">Daños ocurridos en la red hidráulica al interior del campus que imposibiliten el suministro de agua. </v>
      </c>
      <c r="H503" s="332"/>
      <c r="I503" s="431"/>
      <c r="J503" s="332"/>
      <c r="K503" s="401"/>
      <c r="L503" s="399"/>
      <c r="M503" s="278" t="str">
        <f>IF('01-Mapa de riesgo-UO'!S504="No existen", "No existe control para el riesgo",'01-Mapa de riesgo-UO'!W504)</f>
        <v>Mantenimiento preventivo sistemas de bombeo en los tanques de reserva de agua</v>
      </c>
      <c r="N503" s="278">
        <f>'01-Mapa de riesgo-UO'!AB504</f>
        <v>0</v>
      </c>
      <c r="O503" s="278" t="str">
        <f>'01-Mapa de riesgo-UO'!AG504</f>
        <v>Trabajador Oficial/Contratista</v>
      </c>
      <c r="P503" s="280" t="str">
        <f>'01-Mapa de riesgo-UO'!AL504</f>
        <v>Trimestral</v>
      </c>
      <c r="Q503" s="280" t="str">
        <f>'01-Mapa de riesgo-UO'!AP504</f>
        <v>Preventivo</v>
      </c>
      <c r="R503" s="431"/>
      <c r="S503" s="434" t="s">
        <v>2609</v>
      </c>
      <c r="T503" s="434"/>
      <c r="U503" s="283" t="str">
        <f>'01-Mapa de riesgo-UO'!AW504</f>
        <v>ASUMIR</v>
      </c>
      <c r="V503" s="283">
        <f>'01-Mapa de riesgo-UO'!AX504</f>
        <v>0</v>
      </c>
      <c r="W503" s="180">
        <f>IF(U503="COMPARTIR",'01-Mapa de riesgo-UO'!BA504, IF(U503=0, 0,$I$6))</f>
        <v>0</v>
      </c>
      <c r="X503" s="281"/>
      <c r="Y503" s="281"/>
      <c r="Z503" s="281"/>
      <c r="AA503" s="281"/>
      <c r="AB503" s="430"/>
    </row>
    <row r="504" spans="1:28" ht="65.25" hidden="1" customHeight="1" x14ac:dyDescent="0.2">
      <c r="A504" s="324"/>
      <c r="B504" s="332"/>
      <c r="C504" s="402"/>
      <c r="D504" s="332"/>
      <c r="E504" s="332"/>
      <c r="F504" s="332"/>
      <c r="G504" s="52" t="str">
        <f>'01-Mapa de riesgo-UO'!I505</f>
        <v xml:space="preserve">Falta de suministro de agua prolongado por parte del prestador del servicio, por daños ocurridos en la red hidráulica  externa </v>
      </c>
      <c r="H504" s="332"/>
      <c r="I504" s="431"/>
      <c r="J504" s="332"/>
      <c r="K504" s="401"/>
      <c r="L504" s="399"/>
      <c r="M504" s="278" t="str">
        <f>IF('01-Mapa de riesgo-UO'!S505="No existen", "No existe control para el riesgo",'01-Mapa de riesgo-UO'!W505)</f>
        <v>Verificación pagos del servicio de agua realizados por la Universidad.</v>
      </c>
      <c r="N504" s="278">
        <f>'01-Mapa de riesgo-UO'!AB505</f>
        <v>0</v>
      </c>
      <c r="O504" s="278" t="str">
        <f>'01-Mapa de riesgo-UO'!AG505</f>
        <v>Jefe Mantenimiento institucional</v>
      </c>
      <c r="P504" s="280" t="str">
        <f>'01-Mapa de riesgo-UO'!AL505</f>
        <v>Mensual</v>
      </c>
      <c r="Q504" s="280" t="str">
        <f>'01-Mapa de riesgo-UO'!AP505</f>
        <v>Detectivo</v>
      </c>
      <c r="R504" s="431"/>
      <c r="S504" s="434" t="s">
        <v>2610</v>
      </c>
      <c r="T504" s="434"/>
      <c r="U504" s="283" t="str">
        <f>'01-Mapa de riesgo-UO'!AW505</f>
        <v>ASUMIR</v>
      </c>
      <c r="V504" s="283">
        <f>'01-Mapa de riesgo-UO'!AX505</f>
        <v>0</v>
      </c>
      <c r="W504" s="180">
        <f>IF(U504="COMPARTIR",'01-Mapa de riesgo-UO'!BA505, IF(U504=0, 0,$I$6))</f>
        <v>0</v>
      </c>
      <c r="X504" s="281"/>
      <c r="Y504" s="281"/>
      <c r="Z504" s="281"/>
      <c r="AA504" s="281"/>
      <c r="AB504" s="430"/>
    </row>
    <row r="505" spans="1:28" ht="65.25" hidden="1" customHeight="1" x14ac:dyDescent="0.2">
      <c r="A505" s="324">
        <v>166</v>
      </c>
      <c r="B505" s="332" t="str">
        <f>'01-Mapa de riesgo-UO'!D506</f>
        <v>INVESTIGACIÓN_E_INNOVACIÓN</v>
      </c>
      <c r="C505" s="402" t="str">
        <f>+'01-Mapa de riesgo-UO'!F506</f>
        <v>NO</v>
      </c>
      <c r="D505" s="332" t="str">
        <f>'01-Mapa de riesgo-UO'!J506</f>
        <v>Estratégico</v>
      </c>
      <c r="E505" s="332" t="str">
        <f>'01-Mapa de riesgo-UO'!K506</f>
        <v xml:space="preserve">Investigadores sin reconocimiento ante MinCiencias </v>
      </c>
      <c r="F505" s="332"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32" t="str">
        <f>'01-Mapa de riesgo-UO'!M506</f>
        <v xml:space="preserve">Pérdida de Acreditación Institucional y registros calificados. 
Incumplimiento de los indicadores institucionales. 
Disminución en la imagen y reconocimiento como universidad investigativa. </v>
      </c>
      <c r="I505" s="431" t="str">
        <f>'01-Mapa de riesgo-UO'!AT506</f>
        <v>MODERADO</v>
      </c>
      <c r="J505" s="332" t="str">
        <f>'01-Mapa de riesgo-UO'!AU506</f>
        <v>No de Investigadores no reconocidos por MinCiencias</v>
      </c>
      <c r="K505" s="401">
        <v>612</v>
      </c>
      <c r="L505" s="399" t="s">
        <v>2649</v>
      </c>
      <c r="M505" s="278" t="str">
        <f>IF('01-Mapa de riesgo-UO'!S506="No existen", "No existe control para el riesgo",'01-Mapa de riesgo-UO'!W506)</f>
        <v>Convocatorias periódicas para la financiación de proyectos de Grupos de Investigación y productos (Libros, artículos)</v>
      </c>
      <c r="N505" s="278">
        <f>'01-Mapa de riesgo-UO'!AB506</f>
        <v>0</v>
      </c>
      <c r="O505" s="278" t="str">
        <f>'01-Mapa de riesgo-UO'!AG506</f>
        <v xml:space="preserve">Profesional Especializado II - Investigaciones </v>
      </c>
      <c r="P505" s="280" t="str">
        <f>'01-Mapa de riesgo-UO'!AL506</f>
        <v>Anual</v>
      </c>
      <c r="Q505" s="280" t="str">
        <f>'01-Mapa de riesgo-UO'!AP506</f>
        <v>Preventivo</v>
      </c>
      <c r="R505" s="431" t="str">
        <f>'01-Mapa de riesgo-UO'!AR506</f>
        <v>ACEPTABLE</v>
      </c>
      <c r="S505" s="399" t="s">
        <v>2535</v>
      </c>
      <c r="T505" s="399"/>
      <c r="U505" s="283" t="str">
        <f>'01-Mapa de riesgo-UO'!AW506</f>
        <v>REDUCIR</v>
      </c>
      <c r="V505" s="28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81" t="s">
        <v>271</v>
      </c>
      <c r="Y505" s="281" t="s">
        <v>2538</v>
      </c>
      <c r="Z505" s="281" t="s">
        <v>559</v>
      </c>
      <c r="AA505" s="281"/>
      <c r="AB505" s="430" t="s">
        <v>2143</v>
      </c>
    </row>
    <row r="506" spans="1:28" ht="65.25" hidden="1" customHeight="1" x14ac:dyDescent="0.2">
      <c r="A506" s="324"/>
      <c r="B506" s="332"/>
      <c r="C506" s="402"/>
      <c r="D506" s="332"/>
      <c r="E506" s="332"/>
      <c r="F506" s="332"/>
      <c r="G506" s="52" t="str">
        <f>'01-Mapa de riesgo-UO'!I507</f>
        <v xml:space="preserve">Falta de financiación externa o interna para el fortalecimiento de los Grupos de Investigación. </v>
      </c>
      <c r="H506" s="332"/>
      <c r="I506" s="431"/>
      <c r="J506" s="332"/>
      <c r="K506" s="401"/>
      <c r="L506" s="399"/>
      <c r="M506" s="278" t="str">
        <f>IF('01-Mapa de riesgo-UO'!S507="No existen", "No existe control para el riesgo",'01-Mapa de riesgo-UO'!W507)</f>
        <v>Programa de Formación para los investigadores (Formulación de Proyectos, Redacción de Artículos, Cvlac, Gruplac)</v>
      </c>
      <c r="N506" s="278">
        <f>'01-Mapa de riesgo-UO'!AB507</f>
        <v>0</v>
      </c>
      <c r="O506" s="278" t="str">
        <f>'01-Mapa de riesgo-UO'!AG507</f>
        <v xml:space="preserve">Profesional Especializado II - Investigaciones </v>
      </c>
      <c r="P506" s="280" t="str">
        <f>'01-Mapa de riesgo-UO'!AL507</f>
        <v>Anual</v>
      </c>
      <c r="Q506" s="280" t="str">
        <f>'01-Mapa de riesgo-UO'!AP507</f>
        <v>Preventivo</v>
      </c>
      <c r="R506" s="431"/>
      <c r="S506" s="399" t="s">
        <v>2536</v>
      </c>
      <c r="T506" s="399"/>
      <c r="U506" s="283">
        <f>'01-Mapa de riesgo-UO'!AW507</f>
        <v>0</v>
      </c>
      <c r="V506" s="283">
        <f>'01-Mapa de riesgo-UO'!AX507</f>
        <v>0</v>
      </c>
      <c r="W506" s="180">
        <f>IF(U506="COMPARTIR",'01-Mapa de riesgo-UO'!BA507, IF(U506=0, 0,$I$6))</f>
        <v>0</v>
      </c>
      <c r="X506" s="281"/>
      <c r="Y506" s="281"/>
      <c r="Z506" s="281"/>
      <c r="AA506" s="281"/>
      <c r="AB506" s="430"/>
    </row>
    <row r="507" spans="1:28" ht="65.25" hidden="1" customHeight="1" x14ac:dyDescent="0.2">
      <c r="A507" s="324"/>
      <c r="B507" s="332"/>
      <c r="C507" s="402"/>
      <c r="D507" s="332"/>
      <c r="E507" s="332"/>
      <c r="F507" s="332"/>
      <c r="G507" s="52" t="str">
        <f>'01-Mapa de riesgo-UO'!I508</f>
        <v xml:space="preserve">Desactualización de procedimientos y reglamentación interna relacionada a los Grupos de Investigación. </v>
      </c>
      <c r="H507" s="332"/>
      <c r="I507" s="431"/>
      <c r="J507" s="332"/>
      <c r="K507" s="401"/>
      <c r="L507" s="399"/>
      <c r="M507" s="278" t="str">
        <f>IF('01-Mapa de riesgo-UO'!S508="No existen", "No existe control para el riesgo",'01-Mapa de riesgo-UO'!W508)</f>
        <v xml:space="preserve">Acuerdo de Investigaciones y Resolución Reglamentaria. </v>
      </c>
      <c r="N507" s="278">
        <f>'01-Mapa de riesgo-UO'!AB508</f>
        <v>0</v>
      </c>
      <c r="O507" s="278" t="str">
        <f>'01-Mapa de riesgo-UO'!AG508</f>
        <v xml:space="preserve">Profesional Especializado II - Investigaciones </v>
      </c>
      <c r="P507" s="280" t="str">
        <f>'01-Mapa de riesgo-UO'!AL508</f>
        <v>Anual</v>
      </c>
      <c r="Q507" s="280" t="str">
        <f>'01-Mapa de riesgo-UO'!AP508</f>
        <v>Preventivo</v>
      </c>
      <c r="R507" s="431"/>
      <c r="S507" s="399" t="s">
        <v>2537</v>
      </c>
      <c r="T507" s="399"/>
      <c r="U507" s="283">
        <f>'01-Mapa de riesgo-UO'!AW508</f>
        <v>0</v>
      </c>
      <c r="V507" s="283">
        <f>'01-Mapa de riesgo-UO'!AX508</f>
        <v>0</v>
      </c>
      <c r="W507" s="180">
        <f>IF(U507="COMPARTIR",'01-Mapa de riesgo-UO'!BA508, IF(U507=0, 0,$I$6))</f>
        <v>0</v>
      </c>
      <c r="X507" s="281"/>
      <c r="Y507" s="281"/>
      <c r="Z507" s="281"/>
      <c r="AA507" s="281"/>
      <c r="AB507" s="430"/>
    </row>
    <row r="508" spans="1:28" ht="65.25" customHeight="1" x14ac:dyDescent="0.2">
      <c r="A508" s="324">
        <v>167</v>
      </c>
      <c r="B508" s="332" t="str">
        <f>'01-Mapa de riesgo-UO'!D509</f>
        <v>EXTENSIÓN_PROYECCIÓN_SOCIAL</v>
      </c>
      <c r="C508" s="402" t="str">
        <f>+'01-Mapa de riesgo-UO'!F509</f>
        <v>NO</v>
      </c>
      <c r="D508" s="332" t="str">
        <f>'01-Mapa de riesgo-UO'!J509</f>
        <v>Financiero</v>
      </c>
      <c r="E508" s="332" t="str">
        <f>'01-Mapa de riesgo-UO'!K509</f>
        <v>Disminución de la inversión institucional en proyectos de Extensión financiados a traves de Convocatorias Internas</v>
      </c>
      <c r="F508" s="332"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32" t="str">
        <f>'01-Mapa de riesgo-UO'!M509</f>
        <v xml:space="preserve">Reducción en la ejecución y financiación de proyectos y actividades de extensión universitaria
</v>
      </c>
      <c r="I508" s="431" t="str">
        <f>'01-Mapa de riesgo-UO'!AT509</f>
        <v>LEVE</v>
      </c>
      <c r="J508" s="332" t="str">
        <f>'01-Mapa de riesgo-UO'!AU509</f>
        <v>Indice de Variación en el Numero de proyectos de Extensión Financiados internamente, respecto al año anterior: No de proyectos de extensión financiados año 2024 / No de proyectos de extensión financiados año 2023</v>
      </c>
      <c r="K508" s="433">
        <f>13/12</f>
        <v>1.0833333333333333</v>
      </c>
      <c r="L508" s="432" t="s">
        <v>2943</v>
      </c>
      <c r="M508" s="278" t="str">
        <f>IF('01-Mapa de riesgo-UO'!S509="No existen", "No existe control para el riesgo",'01-Mapa de riesgo-UO'!W509)</f>
        <v>Convocatorias periódicas para la financiación de proyectos de Extensión</v>
      </c>
      <c r="N508" s="278">
        <f>'01-Mapa de riesgo-UO'!AB509</f>
        <v>0</v>
      </c>
      <c r="O508" s="278" t="str">
        <f>'01-Mapa de riesgo-UO'!AG509</f>
        <v xml:space="preserve">Profesional Especializado II -  Extensión </v>
      </c>
      <c r="P508" s="280" t="str">
        <f>'01-Mapa de riesgo-UO'!AL509</f>
        <v>Anual</v>
      </c>
      <c r="Q508" s="280" t="str">
        <f>'01-Mapa de riesgo-UO'!AP509</f>
        <v>Preventivo</v>
      </c>
      <c r="R508" s="431" t="str">
        <f>'01-Mapa de riesgo-UO'!AR509</f>
        <v>ACEPTABLE</v>
      </c>
      <c r="S508" s="432" t="s">
        <v>2653</v>
      </c>
      <c r="T508" s="432"/>
      <c r="U508" s="283" t="str">
        <f>'01-Mapa de riesgo-UO'!AW509</f>
        <v>ASUMIR</v>
      </c>
      <c r="V508" s="283">
        <f>'01-Mapa de riesgo-UO'!AX509</f>
        <v>0</v>
      </c>
      <c r="W508" s="180">
        <f>IF(U508="COMPARTIR",'01-Mapa de riesgo-UO'!BA509, IF(U508=0, 0,$I$6))</f>
        <v>0</v>
      </c>
      <c r="X508" s="281"/>
      <c r="Y508" s="281"/>
      <c r="Z508" s="281"/>
      <c r="AA508" s="281"/>
      <c r="AB508" s="430" t="s">
        <v>2144</v>
      </c>
    </row>
    <row r="509" spans="1:28" ht="65.25" hidden="1" customHeight="1" x14ac:dyDescent="0.2">
      <c r="A509" s="324"/>
      <c r="B509" s="332"/>
      <c r="C509" s="402"/>
      <c r="D509" s="332"/>
      <c r="E509" s="332"/>
      <c r="F509" s="332"/>
      <c r="G509" s="52">
        <f>'01-Mapa de riesgo-UO'!I510</f>
        <v>0</v>
      </c>
      <c r="H509" s="332"/>
      <c r="I509" s="431"/>
      <c r="J509" s="332"/>
      <c r="K509" s="401"/>
      <c r="L509" s="400"/>
      <c r="M509" s="278">
        <f>IF('01-Mapa de riesgo-UO'!S510="No existen", "No existe control para el riesgo",'01-Mapa de riesgo-UO'!W510)</f>
        <v>0</v>
      </c>
      <c r="N509" s="278">
        <f>'01-Mapa de riesgo-UO'!AB510</f>
        <v>0</v>
      </c>
      <c r="O509" s="278">
        <f>'01-Mapa de riesgo-UO'!AG510</f>
        <v>0</v>
      </c>
      <c r="P509" s="280">
        <f>'01-Mapa de riesgo-UO'!AL510</f>
        <v>0</v>
      </c>
      <c r="Q509" s="280">
        <f>'01-Mapa de riesgo-UO'!AP510</f>
        <v>0</v>
      </c>
      <c r="R509" s="431"/>
      <c r="S509" s="399"/>
      <c r="T509" s="399"/>
      <c r="U509" s="283" t="str">
        <f>'01-Mapa de riesgo-UO'!AW510</f>
        <v>ASUMIR</v>
      </c>
      <c r="V509" s="283">
        <f>'01-Mapa de riesgo-UO'!AX510</f>
        <v>0</v>
      </c>
      <c r="W509" s="180">
        <f>IF(U509="COMPARTIR",'01-Mapa de riesgo-UO'!BA510, IF(U509=0, 0,$I$6))</f>
        <v>0</v>
      </c>
      <c r="X509" s="281"/>
      <c r="Y509" s="281"/>
      <c r="Z509" s="281"/>
      <c r="AA509" s="281"/>
      <c r="AB509" s="430"/>
    </row>
    <row r="510" spans="1:28" ht="65.25" hidden="1" customHeight="1" x14ac:dyDescent="0.2">
      <c r="A510" s="324"/>
      <c r="B510" s="332"/>
      <c r="C510" s="402"/>
      <c r="D510" s="332"/>
      <c r="E510" s="332"/>
      <c r="F510" s="332"/>
      <c r="G510" s="52">
        <f>'01-Mapa de riesgo-UO'!I511</f>
        <v>0</v>
      </c>
      <c r="H510" s="332"/>
      <c r="I510" s="431"/>
      <c r="J510" s="332"/>
      <c r="K510" s="401"/>
      <c r="L510" s="400"/>
      <c r="M510" s="278">
        <f>IF('01-Mapa de riesgo-UO'!S511="No existen", "No existe control para el riesgo",'01-Mapa de riesgo-UO'!W511)</f>
        <v>0</v>
      </c>
      <c r="N510" s="278">
        <f>'01-Mapa de riesgo-UO'!AB511</f>
        <v>0</v>
      </c>
      <c r="O510" s="278">
        <f>'01-Mapa de riesgo-UO'!AG511</f>
        <v>0</v>
      </c>
      <c r="P510" s="280">
        <f>'01-Mapa de riesgo-UO'!AL511</f>
        <v>0</v>
      </c>
      <c r="Q510" s="280">
        <f>'01-Mapa de riesgo-UO'!AP511</f>
        <v>0</v>
      </c>
      <c r="R510" s="431"/>
      <c r="S510" s="399"/>
      <c r="T510" s="399"/>
      <c r="U510" s="283" t="str">
        <f>'01-Mapa de riesgo-UO'!AW511</f>
        <v>ASUMIR</v>
      </c>
      <c r="V510" s="283">
        <f>'01-Mapa de riesgo-UO'!AX511</f>
        <v>0</v>
      </c>
      <c r="W510" s="180">
        <f>IF(U510="COMPARTIR",'01-Mapa de riesgo-UO'!BA511, IF(U510=0, 0,$I$6))</f>
        <v>0</v>
      </c>
      <c r="X510" s="281"/>
      <c r="Y510" s="281"/>
      <c r="Z510" s="281"/>
      <c r="AA510" s="281"/>
      <c r="AB510" s="430"/>
    </row>
    <row r="511" spans="1:28" ht="65.25" hidden="1" customHeight="1" x14ac:dyDescent="0.2">
      <c r="A511" s="324">
        <v>168</v>
      </c>
      <c r="B511" s="332" t="str">
        <f>'01-Mapa de riesgo-UO'!D512</f>
        <v>INVESTIGACIÓN_E_INNOVACIÓN</v>
      </c>
      <c r="C511" s="402" t="str">
        <f>+'01-Mapa de riesgo-UO'!F512</f>
        <v>SI</v>
      </c>
      <c r="D511" s="332" t="str">
        <f>'01-Mapa de riesgo-UO'!J512</f>
        <v>Estratégico</v>
      </c>
      <c r="E511" s="332" t="str">
        <f>'01-Mapa de riesgo-UO'!K512</f>
        <v xml:space="preserve">Disminuciónen la ejecución de proyectos y servicios  de extensión en la Universidad Tecnológica de Pereira. </v>
      </c>
      <c r="F511" s="332"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32" t="str">
        <f>'01-Mapa de riesgo-UO'!M512</f>
        <v xml:space="preserve">Desfinanciación de la Institución por falta de recursos internos. 
Bajo posicionamiento de la institución a nivel local, regional, nacional e internacional. 
Incumplimiento en los indicadores. </v>
      </c>
      <c r="I511" s="431" t="str">
        <f>'01-Mapa de riesgo-UO'!AT512</f>
        <v>LEVE</v>
      </c>
      <c r="J511" s="332" t="str">
        <f>'01-Mapa de riesgo-UO'!AU512</f>
        <v>Índice de variación de actividades de extensión: No de Actividades de Extensión por modalidades año 2024 / No de Actividades de Extensión por modalidades año 2023</v>
      </c>
      <c r="K511" s="433">
        <f>858/1411</f>
        <v>0.60807937632884479</v>
      </c>
      <c r="L511" s="399" t="s">
        <v>2944</v>
      </c>
      <c r="M511" s="278" t="str">
        <f>IF('01-Mapa de riesgo-UO'!S512="No existen", "No existe control para el riesgo",'01-Mapa de riesgo-UO'!W512)</f>
        <v>Generación de herramientas de promoción y visibilidad de las actividades de extensión y las capacidades institucionales</v>
      </c>
      <c r="N511" s="278">
        <f>'01-Mapa de riesgo-UO'!AB512</f>
        <v>0</v>
      </c>
      <c r="O511" s="278" t="str">
        <f>'01-Mapa de riesgo-UO'!AG512</f>
        <v>Contratista profesional Extensión Universitaria</v>
      </c>
      <c r="P511" s="280" t="str">
        <f>'01-Mapa de riesgo-UO'!AL512</f>
        <v>Quincenal</v>
      </c>
      <c r="Q511" s="280" t="str">
        <f>'01-Mapa de riesgo-UO'!AP512</f>
        <v>Preventivo</v>
      </c>
      <c r="R511" s="431" t="str">
        <f>'01-Mapa de riesgo-UO'!AR512</f>
        <v>ACEPTABLE</v>
      </c>
      <c r="S511" s="432" t="s">
        <v>2654</v>
      </c>
      <c r="T511" s="432"/>
      <c r="U511" s="283" t="str">
        <f>'01-Mapa de riesgo-UO'!AW512</f>
        <v>ASUMIR</v>
      </c>
      <c r="V511" s="283">
        <f>'01-Mapa de riesgo-UO'!AX512</f>
        <v>0</v>
      </c>
      <c r="W511" s="180">
        <f>IF(U511="COMPARTIR",'01-Mapa de riesgo-UO'!BA512, IF(U511=0, 0,$I$6))</f>
        <v>0</v>
      </c>
      <c r="X511" s="281"/>
      <c r="Y511" s="281"/>
      <c r="Z511" s="281"/>
      <c r="AA511" s="281"/>
      <c r="AB511" s="430" t="s">
        <v>2143</v>
      </c>
    </row>
    <row r="512" spans="1:28" ht="65.25" hidden="1" customHeight="1" x14ac:dyDescent="0.2">
      <c r="A512" s="324"/>
      <c r="B512" s="332"/>
      <c r="C512" s="402"/>
      <c r="D512" s="332"/>
      <c r="E512" s="332"/>
      <c r="F512" s="332"/>
      <c r="G512" s="52">
        <f>'01-Mapa de riesgo-UO'!I513</f>
        <v>0</v>
      </c>
      <c r="H512" s="332"/>
      <c r="I512" s="431"/>
      <c r="J512" s="332"/>
      <c r="K512" s="401"/>
      <c r="L512" s="399"/>
      <c r="M512" s="278" t="str">
        <f>IF('01-Mapa de riesgo-UO'!S513="No existen", "No existe control para el riesgo",'01-Mapa de riesgo-UO'!W513)</f>
        <v>Seguimiento a las certificaciónes de cumplimiento y evaluaciones de los servicios  ofrecidos para consolidar experiencia institucional</v>
      </c>
      <c r="N512" s="278">
        <f>'01-Mapa de riesgo-UO'!AB513</f>
        <v>0</v>
      </c>
      <c r="O512" s="278" t="str">
        <f>'01-Mapa de riesgo-UO'!AG513</f>
        <v xml:space="preserve"> Auxiliar V Extensión universitaria</v>
      </c>
      <c r="P512" s="280" t="str">
        <f>'01-Mapa de riesgo-UO'!AL513</f>
        <v>Anual</v>
      </c>
      <c r="Q512" s="280" t="str">
        <f>'01-Mapa de riesgo-UO'!AP513</f>
        <v>Preventivo</v>
      </c>
      <c r="R512" s="431"/>
      <c r="S512" s="432" t="s">
        <v>2655</v>
      </c>
      <c r="T512" s="432"/>
      <c r="U512" s="283" t="str">
        <f>'01-Mapa de riesgo-UO'!AW513</f>
        <v>ASUMIR</v>
      </c>
      <c r="V512" s="283">
        <f>'01-Mapa de riesgo-UO'!AX513</f>
        <v>0</v>
      </c>
      <c r="W512" s="180">
        <f>IF(U512="COMPARTIR",'01-Mapa de riesgo-UO'!BA513, IF(U512=0, 0,$I$6))</f>
        <v>0</v>
      </c>
      <c r="X512" s="281"/>
      <c r="Y512" s="281"/>
      <c r="Z512" s="281"/>
      <c r="AA512" s="281"/>
      <c r="AB512" s="430"/>
    </row>
    <row r="513" spans="1:28" ht="65.25" hidden="1" customHeight="1" x14ac:dyDescent="0.2">
      <c r="A513" s="324"/>
      <c r="B513" s="332"/>
      <c r="C513" s="402"/>
      <c r="D513" s="332"/>
      <c r="E513" s="332"/>
      <c r="F513" s="332"/>
      <c r="G513" s="52">
        <f>'01-Mapa de riesgo-UO'!I514</f>
        <v>0</v>
      </c>
      <c r="H513" s="332"/>
      <c r="I513" s="431"/>
      <c r="J513" s="332"/>
      <c r="K513" s="401"/>
      <c r="L513" s="399"/>
      <c r="M513" s="278" t="str">
        <f>IF('01-Mapa de riesgo-UO'!S514="No existen", "No existe control para el riesgo",'01-Mapa de riesgo-UO'!W514)</f>
        <v>Seguimiento al registro de actividades de extensión universitaria</v>
      </c>
      <c r="N513" s="278">
        <f>'01-Mapa de riesgo-UO'!AB514</f>
        <v>0</v>
      </c>
      <c r="O513" s="278" t="str">
        <f>'01-Mapa de riesgo-UO'!AG514</f>
        <v xml:space="preserve"> Auxiliar  V Extensión universitaria</v>
      </c>
      <c r="P513" s="280" t="str">
        <f>'01-Mapa de riesgo-UO'!AL514</f>
        <v>Diaria</v>
      </c>
      <c r="Q513" s="280" t="str">
        <f>'01-Mapa de riesgo-UO'!AP514</f>
        <v>Preventivo</v>
      </c>
      <c r="R513" s="431"/>
      <c r="S513" s="432" t="s">
        <v>2656</v>
      </c>
      <c r="T513" s="432"/>
      <c r="U513" s="283" t="str">
        <f>'01-Mapa de riesgo-UO'!AW514</f>
        <v>ASUMIR</v>
      </c>
      <c r="V513" s="283">
        <f>'01-Mapa de riesgo-UO'!AX514</f>
        <v>0</v>
      </c>
      <c r="W513" s="180">
        <f>IF(U513="COMPARTIR",'01-Mapa de riesgo-UO'!BA514, IF(U513=0, 0,$I$6))</f>
        <v>0</v>
      </c>
      <c r="X513" s="281"/>
      <c r="Y513" s="281"/>
      <c r="Z513" s="281"/>
      <c r="AA513" s="281"/>
      <c r="AB513" s="430"/>
    </row>
    <row r="514" spans="1:28" ht="65.25" hidden="1" customHeight="1" x14ac:dyDescent="0.2">
      <c r="A514" s="324">
        <v>169</v>
      </c>
      <c r="B514" s="332" t="str">
        <f>'01-Mapa de riesgo-UO'!D515</f>
        <v>INVESTIGACIÓN_E_INNOVACIÓN</v>
      </c>
      <c r="C514" s="402" t="str">
        <f>+'01-Mapa de riesgo-UO'!F515</f>
        <v>SI</v>
      </c>
      <c r="D514" s="332" t="str">
        <f>'01-Mapa de riesgo-UO'!J515</f>
        <v>Estratégico</v>
      </c>
      <c r="E514" s="332" t="str">
        <f>'01-Mapa de riesgo-UO'!K515</f>
        <v xml:space="preserve">Reducción en la cantidad de activos de conocimiento transferidos a la sociedad </v>
      </c>
      <c r="F514" s="332"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32"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431" t="str">
        <f>'01-Mapa de riesgo-UO'!AT515</f>
        <v>LEVE</v>
      </c>
      <c r="J514" s="332" t="str">
        <f>'01-Mapa de riesgo-UO'!AU515</f>
        <v>Índice de variación de contratos  de transferencia de activos de conocimiento: No de contratos de transferencia de activos de conocimiento 2024/ No de contratos de transferencia de activos de conocimiento 2023</v>
      </c>
      <c r="K514" s="401">
        <f>3/7</f>
        <v>0.42857142857142855</v>
      </c>
      <c r="L514" s="399" t="s">
        <v>2945</v>
      </c>
      <c r="M514" s="278" t="str">
        <f>IF('01-Mapa de riesgo-UO'!S515="No existen", "No existe control para el riesgo",'01-Mapa de riesgo-UO'!W515)</f>
        <v xml:space="preserve">Actualización de inventario de activos de conocimiento y diagnóstico del índice de madurez tecnológica -  TRL </v>
      </c>
      <c r="N514" s="278">
        <f>'01-Mapa de riesgo-UO'!AB515</f>
        <v>0</v>
      </c>
      <c r="O514" s="278" t="str">
        <f>'01-Mapa de riesgo-UO'!AG515</f>
        <v xml:space="preserve">Contratista Profesional Gestión Tecnológica </v>
      </c>
      <c r="P514" s="280" t="str">
        <f>'01-Mapa de riesgo-UO'!AL515</f>
        <v>Mensual</v>
      </c>
      <c r="Q514" s="280" t="str">
        <f>'01-Mapa de riesgo-UO'!AP515</f>
        <v>Preventivo</v>
      </c>
      <c r="R514" s="431" t="str">
        <f>'01-Mapa de riesgo-UO'!AR515</f>
        <v>ACEPTABLE</v>
      </c>
      <c r="S514" s="399" t="s">
        <v>2946</v>
      </c>
      <c r="T514" s="399"/>
      <c r="U514" s="283" t="str">
        <f>'01-Mapa de riesgo-UO'!AW515</f>
        <v>ASUMIR</v>
      </c>
      <c r="V514" s="283">
        <f>'01-Mapa de riesgo-UO'!AX515</f>
        <v>0</v>
      </c>
      <c r="W514" s="180">
        <f>IF(U514="COMPARTIR",'01-Mapa de riesgo-UO'!BA515, IF(U514=0, 0,$I$6))</f>
        <v>0</v>
      </c>
      <c r="X514" s="281"/>
      <c r="Y514" s="281"/>
      <c r="Z514" s="281"/>
      <c r="AA514" s="281"/>
      <c r="AB514" s="430" t="s">
        <v>2149</v>
      </c>
    </row>
    <row r="515" spans="1:28" ht="65.25" hidden="1" customHeight="1" x14ac:dyDescent="0.2">
      <c r="A515" s="324"/>
      <c r="B515" s="332"/>
      <c r="C515" s="402"/>
      <c r="D515" s="332"/>
      <c r="E515" s="332"/>
      <c r="F515" s="332"/>
      <c r="G515" s="52" t="str">
        <f>'01-Mapa de riesgo-UO'!I516</f>
        <v>Cambios en la normatividad que dificulten el proceso de transferencia de los activos de conocimiento</v>
      </c>
      <c r="H515" s="332"/>
      <c r="I515" s="431"/>
      <c r="J515" s="332"/>
      <c r="K515" s="401"/>
      <c r="L515" s="399"/>
      <c r="M515" s="278" t="str">
        <f>IF('01-Mapa de riesgo-UO'!S516="No existen", "No existe control para el riesgo",'01-Mapa de riesgo-UO'!W516)</f>
        <v xml:space="preserve">Jornadas de sensibilización del Estatuto de Propiedad Intelectual  entre la comunidad universitaria </v>
      </c>
      <c r="N515" s="278">
        <f>'01-Mapa de riesgo-UO'!AB516</f>
        <v>0</v>
      </c>
      <c r="O515" s="278" t="str">
        <f>'01-Mapa de riesgo-UO'!AG516</f>
        <v xml:space="preserve">Contratista Profesional Propiedad Intelectual </v>
      </c>
      <c r="P515" s="280" t="str">
        <f>'01-Mapa de riesgo-UO'!AL516</f>
        <v>Bimestral</v>
      </c>
      <c r="Q515" s="280" t="str">
        <f>'01-Mapa de riesgo-UO'!AP516</f>
        <v>Preventivo</v>
      </c>
      <c r="R515" s="431"/>
      <c r="S515" s="399" t="s">
        <v>2947</v>
      </c>
      <c r="T515" s="399"/>
      <c r="U515" s="283" t="str">
        <f>'01-Mapa de riesgo-UO'!AW516</f>
        <v>ASUMIR</v>
      </c>
      <c r="V515" s="283">
        <f>'01-Mapa de riesgo-UO'!AX516</f>
        <v>0</v>
      </c>
      <c r="W515" s="180">
        <f>IF(U515="COMPARTIR",'01-Mapa de riesgo-UO'!BA516, IF(U515=0, 0,$I$6))</f>
        <v>0</v>
      </c>
      <c r="X515" s="281"/>
      <c r="Y515" s="281"/>
      <c r="Z515" s="281"/>
      <c r="AA515" s="281"/>
      <c r="AB515" s="430"/>
    </row>
    <row r="516" spans="1:28" ht="65.25" hidden="1" customHeight="1" x14ac:dyDescent="0.2">
      <c r="A516" s="324"/>
      <c r="B516" s="332"/>
      <c r="C516" s="402"/>
      <c r="D516" s="332"/>
      <c r="E516" s="332"/>
      <c r="F516" s="332"/>
      <c r="G516" s="52" t="str">
        <f>'01-Mapa de riesgo-UO'!I517</f>
        <v xml:space="preserve">Incipiente presupuesto para financiar convocatorias de desarrollo tecnológico e innovación </v>
      </c>
      <c r="H516" s="332"/>
      <c r="I516" s="431"/>
      <c r="J516" s="332"/>
      <c r="K516" s="401"/>
      <c r="L516" s="399"/>
      <c r="M516" s="278" t="str">
        <f>IF('01-Mapa de riesgo-UO'!S517="No existen", "No existe control para el riesgo",'01-Mapa de riesgo-UO'!W517)</f>
        <v xml:space="preserve">Identificación y priorización de proyectos de desarrollo tecnológico e innovación susceptibles de financiación </v>
      </c>
      <c r="N516" s="278">
        <f>'01-Mapa de riesgo-UO'!AB517</f>
        <v>0</v>
      </c>
      <c r="O516" s="278" t="str">
        <f>'01-Mapa de riesgo-UO'!AG517</f>
        <v xml:space="preserve">Profesional Especializado II - Gestión Tecnológica </v>
      </c>
      <c r="P516" s="280" t="str">
        <f>'01-Mapa de riesgo-UO'!AL517</f>
        <v>Anual</v>
      </c>
      <c r="Q516" s="280" t="str">
        <f>'01-Mapa de riesgo-UO'!AP517</f>
        <v>Preventivo</v>
      </c>
      <c r="R516" s="431"/>
      <c r="S516" s="399" t="s">
        <v>2948</v>
      </c>
      <c r="T516" s="399"/>
      <c r="U516" s="283" t="str">
        <f>'01-Mapa de riesgo-UO'!AW517</f>
        <v>ASUMIR</v>
      </c>
      <c r="V516" s="283">
        <f>'01-Mapa de riesgo-UO'!AX517</f>
        <v>0</v>
      </c>
      <c r="W516" s="180">
        <f>IF(U516="COMPARTIR",'01-Mapa de riesgo-UO'!BA517, IF(U516=0, 0,$I$6))</f>
        <v>0</v>
      </c>
      <c r="X516" s="281"/>
      <c r="Y516" s="281"/>
      <c r="Z516" s="281"/>
      <c r="AA516" s="281"/>
      <c r="AB516" s="430"/>
    </row>
    <row r="517" spans="1:28" ht="65.25" hidden="1" customHeight="1" x14ac:dyDescent="0.2">
      <c r="A517" s="324">
        <v>170</v>
      </c>
      <c r="B517" s="332" t="str">
        <f>'01-Mapa de riesgo-UO'!D518</f>
        <v>ADMINISTRACIÓN_INSTITUCIONAL</v>
      </c>
      <c r="C517" s="402" t="str">
        <f>+'01-Mapa de riesgo-UO'!F518</f>
        <v>NO</v>
      </c>
      <c r="D517" s="332" t="str">
        <f>'01-Mapa de riesgo-UO'!J518</f>
        <v>Cumplimiento</v>
      </c>
      <c r="E517" s="332" t="str">
        <f>'01-Mapa de riesgo-UO'!K518</f>
        <v>Incumplimiento de las normas de publicación para radio, campus informa y redes sociales</v>
      </c>
      <c r="F517" s="332"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32" t="str">
        <f>'01-Mapa de riesgo-UO'!M518</f>
        <v xml:space="preserve">Pérdida vitalicia de la Licencia de Radio Difusión ante el MINITIC
Cierre definitivo de la emisora
Sanciones legales y económicas para la Universidad. </v>
      </c>
      <c r="I517" s="431" t="str">
        <f>'01-Mapa de riesgo-UO'!AT518</f>
        <v>LEVE</v>
      </c>
      <c r="J517" s="332" t="str">
        <f>'01-Mapa de riesgo-UO'!AU518</f>
        <v>Numero de incumplimientos de las normas en publicaciones/Total de publicaciones</v>
      </c>
      <c r="K517" s="404">
        <v>0</v>
      </c>
      <c r="L517" s="399" t="s">
        <v>2985</v>
      </c>
      <c r="M517" s="278" t="str">
        <f>IF('01-Mapa de riesgo-UO'!S518="No existen", "No existe control para el riesgo",'01-Mapa de riesgo-UO'!W518)</f>
        <v>Existen manuales que están en proceso de prueba y aplicación</v>
      </c>
      <c r="N517" s="278">
        <f>'01-Mapa de riesgo-UO'!AB518</f>
        <v>0</v>
      </c>
      <c r="O517" s="278">
        <f>'01-Mapa de riesgo-UO'!AG518</f>
        <v>0</v>
      </c>
      <c r="P517" s="280" t="str">
        <f>'01-Mapa de riesgo-UO'!AL518</f>
        <v>No definida</v>
      </c>
      <c r="Q517" s="280" t="str">
        <f>'01-Mapa de riesgo-UO'!AP518</f>
        <v>Preventivo</v>
      </c>
      <c r="R517" s="431" t="str">
        <f>'01-Mapa de riesgo-UO'!AR518</f>
        <v>ACEPTABLE</v>
      </c>
      <c r="S517" s="399" t="s">
        <v>2988</v>
      </c>
      <c r="T517" s="399"/>
      <c r="U517" s="283" t="str">
        <f>'01-Mapa de riesgo-UO'!AW518</f>
        <v>REDUCIR</v>
      </c>
      <c r="V517" s="283" t="str">
        <f>'01-Mapa de riesgo-UO'!AX518</f>
        <v>Crear manuales para el uso institucional de redes sociales, campus informa y emirosa universitaria estéreo</v>
      </c>
      <c r="W517" s="180">
        <f>IF(U517="COMPARTIR",'01-Mapa de riesgo-UO'!BA518, IF(U517=0, 0,$I$6))</f>
        <v>0</v>
      </c>
      <c r="X517" s="281" t="s">
        <v>271</v>
      </c>
      <c r="Y517" s="281" t="s">
        <v>2992</v>
      </c>
      <c r="Z517" s="281" t="s">
        <v>559</v>
      </c>
      <c r="AA517" s="281"/>
      <c r="AB517" s="430" t="s">
        <v>2144</v>
      </c>
    </row>
    <row r="518" spans="1:28" ht="65.25" hidden="1" customHeight="1" x14ac:dyDescent="0.2">
      <c r="A518" s="324"/>
      <c r="B518" s="332"/>
      <c r="C518" s="402"/>
      <c r="D518" s="332"/>
      <c r="E518" s="332"/>
      <c r="F518" s="332"/>
      <c r="G518" s="52" t="str">
        <f>'01-Mapa de riesgo-UO'!I519</f>
        <v xml:space="preserve">Omisión de la socialización de lineamientos de publicación para emisora, campus y redes sociales. </v>
      </c>
      <c r="H518" s="332"/>
      <c r="I518" s="431"/>
      <c r="J518" s="332"/>
      <c r="K518" s="401"/>
      <c r="L518" s="399"/>
      <c r="M518" s="278" t="str">
        <f>IF('01-Mapa de riesgo-UO'!S519="No existen", "No existe control para el riesgo",'01-Mapa de riesgo-UO'!W519)</f>
        <v>Se realizan periódicamente capacitaciones sobre lineamientos para publicar en redes, campus y emisora</v>
      </c>
      <c r="N518" s="278">
        <f>'01-Mapa de riesgo-UO'!AB519</f>
        <v>0</v>
      </c>
      <c r="O518" s="278">
        <f>'01-Mapa de riesgo-UO'!AG519</f>
        <v>0</v>
      </c>
      <c r="P518" s="280" t="str">
        <f>'01-Mapa de riesgo-UO'!AL519</f>
        <v>bimestral</v>
      </c>
      <c r="Q518" s="280" t="str">
        <f>'01-Mapa de riesgo-UO'!AP519</f>
        <v>Preventivo</v>
      </c>
      <c r="R518" s="431"/>
      <c r="S518" s="399" t="s">
        <v>2989</v>
      </c>
      <c r="T518" s="399"/>
      <c r="U518" s="283" t="str">
        <f>'01-Mapa de riesgo-UO'!AW519</f>
        <v>REDUCIR</v>
      </c>
      <c r="V518" s="283" t="str">
        <f>'01-Mapa de riesgo-UO'!AX519</f>
        <v>Aumento de programas de capacitación y concientización para la publicación en redes sociales, campues y emisora universitaria estéreo</v>
      </c>
      <c r="W518" s="180">
        <f>IF(U518="COMPARTIR",'01-Mapa de riesgo-UO'!BA519, IF(U518=0, 0,$I$6))</f>
        <v>0</v>
      </c>
      <c r="X518" s="281" t="s">
        <v>558</v>
      </c>
      <c r="Y518" s="281" t="s">
        <v>2993</v>
      </c>
      <c r="Z518" s="281" t="s">
        <v>561</v>
      </c>
      <c r="AA518" s="281" t="s">
        <v>3001</v>
      </c>
      <c r="AB518" s="430"/>
    </row>
    <row r="519" spans="1:28" ht="65.25" hidden="1" customHeight="1" x14ac:dyDescent="0.2">
      <c r="A519" s="324"/>
      <c r="B519" s="332"/>
      <c r="C519" s="402"/>
      <c r="D519" s="332"/>
      <c r="E519" s="332"/>
      <c r="F519" s="332"/>
      <c r="G519" s="52">
        <f>'01-Mapa de riesgo-UO'!I520</f>
        <v>0</v>
      </c>
      <c r="H519" s="332"/>
      <c r="I519" s="431"/>
      <c r="J519" s="332"/>
      <c r="K519" s="401"/>
      <c r="L519" s="399"/>
      <c r="M519" s="278">
        <f>IF('01-Mapa de riesgo-UO'!S520="No existen", "No existe control para el riesgo",'01-Mapa de riesgo-UO'!W520)</f>
        <v>0</v>
      </c>
      <c r="N519" s="278">
        <f>'01-Mapa de riesgo-UO'!AB520</f>
        <v>0</v>
      </c>
      <c r="O519" s="278">
        <f>'01-Mapa de riesgo-UO'!AG520</f>
        <v>0</v>
      </c>
      <c r="P519" s="280">
        <f>'01-Mapa de riesgo-UO'!AL520</f>
        <v>0</v>
      </c>
      <c r="Q519" s="280">
        <f>'01-Mapa de riesgo-UO'!AP520</f>
        <v>0</v>
      </c>
      <c r="R519" s="431"/>
      <c r="S519" s="399"/>
      <c r="T519" s="399"/>
      <c r="U519" s="283">
        <f>'01-Mapa de riesgo-UO'!AW520</f>
        <v>0</v>
      </c>
      <c r="V519" s="283">
        <f>'01-Mapa de riesgo-UO'!AX520</f>
        <v>0</v>
      </c>
      <c r="W519" s="180">
        <f>IF(U519="COMPARTIR",'01-Mapa de riesgo-UO'!BA520, IF(U519=0, 0,$I$6))</f>
        <v>0</v>
      </c>
      <c r="X519" s="281"/>
      <c r="Y519" s="281"/>
      <c r="Z519" s="281"/>
      <c r="AA519" s="281"/>
      <c r="AB519" s="430"/>
    </row>
    <row r="520" spans="1:28" ht="65.25" hidden="1" customHeight="1" x14ac:dyDescent="0.2">
      <c r="A520" s="324">
        <v>171</v>
      </c>
      <c r="B520" s="332" t="str">
        <f>'01-Mapa de riesgo-UO'!D521</f>
        <v>ADMINISTRACIÓN_INSTITUCIONAL</v>
      </c>
      <c r="C520" s="402" t="str">
        <f>+'01-Mapa de riesgo-UO'!F521</f>
        <v>NO</v>
      </c>
      <c r="D520" s="332" t="str">
        <f>'01-Mapa de riesgo-UO'!J521</f>
        <v>Imagen</v>
      </c>
      <c r="E520" s="332" t="str">
        <f>'01-Mapa de riesgo-UO'!K521</f>
        <v>Divulgación de información errada o perjudicial para la institución</v>
      </c>
      <c r="F520" s="332"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32" t="str">
        <f>'01-Mapa de riesgo-UO'!M521</f>
        <v xml:space="preserve">Afectación reputacional de la Universidad
Perdida de imagen </v>
      </c>
      <c r="I520" s="431" t="str">
        <f>'01-Mapa de riesgo-UO'!AT521</f>
        <v>MODERADO</v>
      </c>
      <c r="J520" s="332" t="str">
        <f>'01-Mapa de riesgo-UO'!AU521</f>
        <v>Numero de comunicaciones erradas durante la viegencia/total de comunicaciomes emitidas</v>
      </c>
      <c r="K520" s="404">
        <v>0</v>
      </c>
      <c r="L520" s="399" t="s">
        <v>2986</v>
      </c>
      <c r="M520" s="278">
        <f>IF('01-Mapa de riesgo-UO'!S521="No existen", "No existe control para el riesgo",'01-Mapa de riesgo-UO'!W521)</f>
        <v>0</v>
      </c>
      <c r="N520" s="278">
        <f>'01-Mapa de riesgo-UO'!AB521</f>
        <v>0</v>
      </c>
      <c r="O520" s="278">
        <f>'01-Mapa de riesgo-UO'!AG521</f>
        <v>0</v>
      </c>
      <c r="P520" s="280">
        <f>'01-Mapa de riesgo-UO'!AL521</f>
        <v>0</v>
      </c>
      <c r="Q520" s="280">
        <f>'01-Mapa de riesgo-UO'!AP521</f>
        <v>0</v>
      </c>
      <c r="R520" s="431" t="str">
        <f>'01-Mapa de riesgo-UO'!AR521</f>
        <v>DÉBIL</v>
      </c>
      <c r="S520" s="399"/>
      <c r="T520" s="399"/>
      <c r="U520" s="283">
        <f>'01-Mapa de riesgo-UO'!AW521</f>
        <v>0</v>
      </c>
      <c r="V520" s="283">
        <f>'01-Mapa de riesgo-UO'!AX521</f>
        <v>0</v>
      </c>
      <c r="W520" s="180">
        <f>IF(U520="COMPARTIR",'01-Mapa de riesgo-UO'!BA521, IF(U520=0, 0,$I$6))</f>
        <v>0</v>
      </c>
      <c r="X520" s="281"/>
      <c r="Y520" s="281"/>
      <c r="Z520" s="281"/>
      <c r="AA520" s="281"/>
      <c r="AB520" s="430" t="s">
        <v>2144</v>
      </c>
    </row>
    <row r="521" spans="1:28" ht="65.25" hidden="1" customHeight="1" x14ac:dyDescent="0.2">
      <c r="A521" s="324"/>
      <c r="B521" s="332"/>
      <c r="C521" s="402"/>
      <c r="D521" s="332"/>
      <c r="E521" s="332"/>
      <c r="F521" s="332"/>
      <c r="G521" s="52" t="str">
        <f>'01-Mapa de riesgo-UO'!I522</f>
        <v>Falta de directrices, en cuanto a la centralización de las comunicaciones a través de un unico canal</v>
      </c>
      <c r="H521" s="332"/>
      <c r="I521" s="431"/>
      <c r="J521" s="332"/>
      <c r="K521" s="401"/>
      <c r="L521" s="399"/>
      <c r="M521" s="278">
        <f>IF('01-Mapa de riesgo-UO'!S522="No existen", "No existe control para el riesgo",'01-Mapa de riesgo-UO'!W522)</f>
        <v>0</v>
      </c>
      <c r="N521" s="278">
        <f>'01-Mapa de riesgo-UO'!AB522</f>
        <v>0</v>
      </c>
      <c r="O521" s="278">
        <f>'01-Mapa de riesgo-UO'!AG522</f>
        <v>0</v>
      </c>
      <c r="P521" s="280">
        <f>'01-Mapa de riesgo-UO'!AL522</f>
        <v>0</v>
      </c>
      <c r="Q521" s="280">
        <f>'01-Mapa de riesgo-UO'!AP522</f>
        <v>0</v>
      </c>
      <c r="R521" s="431"/>
      <c r="S521" s="399"/>
      <c r="T521" s="399"/>
      <c r="U521" s="283">
        <f>'01-Mapa de riesgo-UO'!AW522</f>
        <v>0</v>
      </c>
      <c r="V521" s="283">
        <f>'01-Mapa de riesgo-UO'!AX522</f>
        <v>0</v>
      </c>
      <c r="W521" s="180">
        <f>IF(U521="COMPARTIR",'01-Mapa de riesgo-UO'!BA522, IF(U521=0, 0,$I$6))</f>
        <v>0</v>
      </c>
      <c r="X521" s="281"/>
      <c r="Y521" s="281"/>
      <c r="Z521" s="281"/>
      <c r="AA521" s="281"/>
      <c r="AB521" s="430"/>
    </row>
    <row r="522" spans="1:28" ht="65.25" hidden="1" customHeight="1" x14ac:dyDescent="0.2">
      <c r="A522" s="324"/>
      <c r="B522" s="332"/>
      <c r="C522" s="402"/>
      <c r="D522" s="332"/>
      <c r="E522" s="332"/>
      <c r="F522" s="332"/>
      <c r="G522" s="52" t="str">
        <f>'01-Mapa de riesgo-UO'!I523</f>
        <v>Comunicaciones externas desviadas de la realidad, por actores externos y sus motivaciones personales</v>
      </c>
      <c r="H522" s="332"/>
      <c r="I522" s="431"/>
      <c r="J522" s="332"/>
      <c r="K522" s="401"/>
      <c r="L522" s="399"/>
      <c r="M522" s="278" t="str">
        <f>IF('01-Mapa de riesgo-UO'!S523="No existen", "No existe control para el riesgo",'01-Mapa de riesgo-UO'!W523)</f>
        <v>Derecho de petición
Apoyo juridico
Verificación en la veracidad de la información</v>
      </c>
      <c r="N522" s="278">
        <f>'01-Mapa de riesgo-UO'!AB523</f>
        <v>0</v>
      </c>
      <c r="O522" s="278" t="str">
        <f>'01-Mapa de riesgo-UO'!AG523</f>
        <v>Director(a) Comunicaciones</v>
      </c>
      <c r="P522" s="280" t="str">
        <f>'01-Mapa de riesgo-UO'!AL523</f>
        <v>No definida</v>
      </c>
      <c r="Q522" s="280" t="str">
        <f>'01-Mapa de riesgo-UO'!AP523</f>
        <v>Detectivo</v>
      </c>
      <c r="R522" s="431"/>
      <c r="S522" s="399" t="s">
        <v>2990</v>
      </c>
      <c r="T522" s="399"/>
      <c r="U522" s="283" t="str">
        <f>'01-Mapa de riesgo-UO'!AW523</f>
        <v>TRANSFERIR</v>
      </c>
      <c r="V522" s="283" t="str">
        <f>'01-Mapa de riesgo-UO'!AX523</f>
        <v>Generar una hoja de ruta para el apoyo legal y la verificación de la veracidad de la información</v>
      </c>
      <c r="W522" s="180">
        <f>IF(U522="COMPARTIR",'01-Mapa de riesgo-UO'!BA523, IF(U522=0, 0,$I$6))</f>
        <v>0</v>
      </c>
      <c r="X522" s="281" t="s">
        <v>558</v>
      </c>
      <c r="Y522" s="281" t="s">
        <v>2994</v>
      </c>
      <c r="Z522" s="281" t="s">
        <v>561</v>
      </c>
      <c r="AA522" s="281" t="s">
        <v>3001</v>
      </c>
      <c r="AB522" s="430"/>
    </row>
    <row r="523" spans="1:28" ht="65.25" hidden="1" customHeight="1" x14ac:dyDescent="0.2">
      <c r="A523" s="324">
        <v>172</v>
      </c>
      <c r="B523" s="332" t="str">
        <f>'01-Mapa de riesgo-UO'!D524</f>
        <v>ADMINISTRACIÓN_INSTITUCIONAL</v>
      </c>
      <c r="C523" s="402" t="str">
        <f>+'01-Mapa de riesgo-UO'!F524</f>
        <v>NO</v>
      </c>
      <c r="D523" s="332" t="str">
        <f>'01-Mapa de riesgo-UO'!J524</f>
        <v>Corrupción</v>
      </c>
      <c r="E523" s="332" t="str">
        <f>'01-Mapa de riesgo-UO'!K524</f>
        <v>Manipulacion de los medios de comunicación de la Universidad</v>
      </c>
      <c r="F523" s="332" t="str">
        <f>'01-Mapa de riesgo-UO'!L524</f>
        <v>Uso indebido de los medios de comunicaciòn con el fin de favorecer a terceros o intereses particulares</v>
      </c>
      <c r="G523" s="52" t="str">
        <f>'01-Mapa de riesgo-UO'!I524</f>
        <v>Presiones por actores externos a la Universidad</v>
      </c>
      <c r="H523" s="332" t="str">
        <f>'01-Mapa de riesgo-UO'!M524</f>
        <v>Crisis reputacional de la Universidad
Sanciones legales para la Universidad</v>
      </c>
      <c r="I523" s="431" t="str">
        <f>'01-Mapa de riesgo-UO'!AT524</f>
        <v>MODERADO</v>
      </c>
      <c r="J523" s="332" t="str">
        <f>'01-Mapa de riesgo-UO'!AU524</f>
        <v>Comunicaciones erradas/Total de publicaciones</v>
      </c>
      <c r="K523" s="404">
        <v>0</v>
      </c>
      <c r="L523" s="399" t="s">
        <v>2987</v>
      </c>
      <c r="M523" s="278">
        <f>IF('01-Mapa de riesgo-UO'!S524="No existen", "No existe control para el riesgo",'01-Mapa de riesgo-UO'!W524)</f>
        <v>0</v>
      </c>
      <c r="N523" s="278">
        <f>'01-Mapa de riesgo-UO'!AB524</f>
        <v>0</v>
      </c>
      <c r="O523" s="278">
        <f>'01-Mapa de riesgo-UO'!AG524</f>
        <v>0</v>
      </c>
      <c r="P523" s="280">
        <f>'01-Mapa de riesgo-UO'!AL524</f>
        <v>0</v>
      </c>
      <c r="Q523" s="280">
        <f>'01-Mapa de riesgo-UO'!AP524</f>
        <v>0</v>
      </c>
      <c r="R523" s="431" t="str">
        <f>'01-Mapa de riesgo-UO'!AR524</f>
        <v>INEXISTENTE</v>
      </c>
      <c r="S523" s="399"/>
      <c r="T523" s="399"/>
      <c r="U523" s="283">
        <f>'01-Mapa de riesgo-UO'!AW524</f>
        <v>0</v>
      </c>
      <c r="V523" s="283">
        <f>'01-Mapa de riesgo-UO'!AX524</f>
        <v>0</v>
      </c>
      <c r="W523" s="180">
        <f>IF(U523="COMPARTIR",'01-Mapa de riesgo-UO'!BA524, IF(U523=0, 0,$I$6))</f>
        <v>0</v>
      </c>
      <c r="X523" s="281"/>
      <c r="Y523" s="281"/>
      <c r="Z523" s="281"/>
      <c r="AA523" s="281"/>
      <c r="AB523" s="430" t="s">
        <v>2149</v>
      </c>
    </row>
    <row r="524" spans="1:28" ht="65.25" hidden="1" customHeight="1" x14ac:dyDescent="0.2">
      <c r="A524" s="324"/>
      <c r="B524" s="332"/>
      <c r="C524" s="402"/>
      <c r="D524" s="332"/>
      <c r="E524" s="332"/>
      <c r="F524" s="332"/>
      <c r="G524" s="52" t="str">
        <f>'01-Mapa de riesgo-UO'!I525</f>
        <v>Falta de ética al interior de la Universidad</v>
      </c>
      <c r="H524" s="332"/>
      <c r="I524" s="431"/>
      <c r="J524" s="332"/>
      <c r="K524" s="401"/>
      <c r="L524" s="399"/>
      <c r="M524" s="278">
        <f>IF('01-Mapa de riesgo-UO'!S525="No existen", "No existe control para el riesgo",'01-Mapa de riesgo-UO'!W525)</f>
        <v>0</v>
      </c>
      <c r="N524" s="278">
        <f>'01-Mapa de riesgo-UO'!AB525</f>
        <v>0</v>
      </c>
      <c r="O524" s="278">
        <f>'01-Mapa de riesgo-UO'!AG525</f>
        <v>0</v>
      </c>
      <c r="P524" s="280">
        <f>'01-Mapa de riesgo-UO'!AL525</f>
        <v>0</v>
      </c>
      <c r="Q524" s="280">
        <f>'01-Mapa de riesgo-UO'!AP525</f>
        <v>0</v>
      </c>
      <c r="R524" s="431"/>
      <c r="S524" s="399"/>
      <c r="T524" s="399"/>
      <c r="U524" s="283">
        <f>'01-Mapa de riesgo-UO'!AW525</f>
        <v>0</v>
      </c>
      <c r="V524" s="283">
        <f>'01-Mapa de riesgo-UO'!AX525</f>
        <v>0</v>
      </c>
      <c r="W524" s="180">
        <f>IF(U524="COMPARTIR",'01-Mapa de riesgo-UO'!BA525, IF(U524=0, 0,$I$6))</f>
        <v>0</v>
      </c>
      <c r="X524" s="281"/>
      <c r="Y524" s="281"/>
      <c r="Z524" s="281"/>
      <c r="AA524" s="281"/>
      <c r="AB524" s="430"/>
    </row>
    <row r="525" spans="1:28" ht="65.25" hidden="1" customHeight="1" x14ac:dyDescent="0.2">
      <c r="A525" s="324"/>
      <c r="B525" s="332"/>
      <c r="C525" s="402"/>
      <c r="D525" s="332"/>
      <c r="E525" s="332"/>
      <c r="F525" s="332"/>
      <c r="G525" s="52" t="str">
        <f>'01-Mapa de riesgo-UO'!I526</f>
        <v>Falta de directrices, en cuanto a la centralización de las comunicaciones a través de un único canal</v>
      </c>
      <c r="H525" s="332"/>
      <c r="I525" s="431"/>
      <c r="J525" s="332"/>
      <c r="K525" s="401"/>
      <c r="L525" s="399"/>
      <c r="M525" s="278">
        <f>IF('01-Mapa de riesgo-UO'!S526="No existen", "No existe control para el riesgo",'01-Mapa de riesgo-UO'!W526)</f>
        <v>0</v>
      </c>
      <c r="N525" s="278">
        <f>'01-Mapa de riesgo-UO'!AB526</f>
        <v>0</v>
      </c>
      <c r="O525" s="278">
        <f>'01-Mapa de riesgo-UO'!AG526</f>
        <v>0</v>
      </c>
      <c r="P525" s="280">
        <f>'01-Mapa de riesgo-UO'!AL526</f>
        <v>0</v>
      </c>
      <c r="Q525" s="280">
        <f>'01-Mapa de riesgo-UO'!AP526</f>
        <v>0</v>
      </c>
      <c r="R525" s="431"/>
      <c r="S525" s="399"/>
      <c r="T525" s="399"/>
      <c r="U525" s="283">
        <f>'01-Mapa de riesgo-UO'!AW526</f>
        <v>0</v>
      </c>
      <c r="V525" s="283">
        <f>'01-Mapa de riesgo-UO'!AX526</f>
        <v>0</v>
      </c>
      <c r="W525" s="180">
        <f>IF(U525="COMPARTIR",'01-Mapa de riesgo-UO'!BA526, IF(U525=0, 0,$I$6))</f>
        <v>0</v>
      </c>
      <c r="X525" s="281"/>
      <c r="Y525" s="281"/>
      <c r="Z525" s="281"/>
      <c r="AA525" s="281"/>
      <c r="AB525" s="430"/>
    </row>
    <row r="526" spans="1:28" ht="65.25" hidden="1" customHeight="1" x14ac:dyDescent="0.2">
      <c r="A526" s="324">
        <v>173</v>
      </c>
      <c r="B526" s="332" t="str">
        <f>'01-Mapa de riesgo-UO'!D527</f>
        <v>ADMINISTRACIÓN_INSTITUCIONAL</v>
      </c>
      <c r="C526" s="402" t="str">
        <f>+'01-Mapa de riesgo-UO'!F527</f>
        <v>NO</v>
      </c>
      <c r="D526" s="332" t="str">
        <f>'01-Mapa de riesgo-UO'!J527</f>
        <v>Imagen</v>
      </c>
      <c r="E526" s="332" t="str">
        <f>'01-Mapa de riesgo-UO'!K527</f>
        <v>Demandas por derechos de autor y por uso de imagen</v>
      </c>
      <c r="F526" s="332" t="str">
        <f>'01-Mapa de riesgo-UO'!L527</f>
        <v>Demandas de autoría por el uso de material audiovisual, y por el uso de imagen sin previo consentimiento</v>
      </c>
      <c r="G526" s="52" t="str">
        <f>'01-Mapa de riesgo-UO'!I527</f>
        <v>Inexistencia de un formato para la cesión de derechos de autor</v>
      </c>
      <c r="H526" s="332" t="str">
        <f>'01-Mapa de riesgo-UO'!M527</f>
        <v>Pérdida económica por demandas
Sanciones legales para la Universidad</v>
      </c>
      <c r="I526" s="431" t="str">
        <f>'01-Mapa de riesgo-UO'!AT527</f>
        <v>MODERADO</v>
      </c>
      <c r="J526" s="332" t="str">
        <f>'01-Mapa de riesgo-UO'!AU527</f>
        <v>(Demandas por uso de imagen + Demandas por derechos de autor)/Total de Publicaciones</v>
      </c>
      <c r="K526" s="404">
        <v>0</v>
      </c>
      <c r="L526" s="399" t="s">
        <v>2986</v>
      </c>
      <c r="M526" s="278">
        <f>IF('01-Mapa de riesgo-UO'!S527="No existen", "No existe control para el riesgo",'01-Mapa de riesgo-UO'!W527)</f>
        <v>0</v>
      </c>
      <c r="N526" s="278">
        <f>'01-Mapa de riesgo-UO'!AB527</f>
        <v>0</v>
      </c>
      <c r="O526" s="278">
        <f>'01-Mapa de riesgo-UO'!AG527</f>
        <v>0</v>
      </c>
      <c r="P526" s="280">
        <f>'01-Mapa de riesgo-UO'!AL527</f>
        <v>0</v>
      </c>
      <c r="Q526" s="280">
        <f>'01-Mapa de riesgo-UO'!AP527</f>
        <v>0</v>
      </c>
      <c r="R526" s="431" t="str">
        <f>'01-Mapa de riesgo-UO'!AR527</f>
        <v>DÉBIL</v>
      </c>
      <c r="S526" s="399"/>
      <c r="T526" s="399"/>
      <c r="U526" s="283">
        <f>'01-Mapa de riesgo-UO'!AW527</f>
        <v>0</v>
      </c>
      <c r="V526" s="283">
        <f>'01-Mapa de riesgo-UO'!AX527</f>
        <v>0</v>
      </c>
      <c r="W526" s="180">
        <f>IF(U526="COMPARTIR",'01-Mapa de riesgo-UO'!BA527, IF(U526=0, 0,$I$6))</f>
        <v>0</v>
      </c>
      <c r="X526" s="281"/>
      <c r="Y526" s="281"/>
      <c r="Z526" s="281"/>
      <c r="AA526" s="281"/>
      <c r="AB526" s="430" t="s">
        <v>2143</v>
      </c>
    </row>
    <row r="527" spans="1:28" ht="65.25" hidden="1" customHeight="1" x14ac:dyDescent="0.2">
      <c r="A527" s="324"/>
      <c r="B527" s="332"/>
      <c r="C527" s="402"/>
      <c r="D527" s="332"/>
      <c r="E527" s="332"/>
      <c r="F527" s="332"/>
      <c r="G527" s="52" t="str">
        <f>'01-Mapa de riesgo-UO'!I528</f>
        <v>Inexistencia de un formato para el consentimiento de uso de imagen</v>
      </c>
      <c r="H527" s="332"/>
      <c r="I527" s="431"/>
      <c r="J527" s="332"/>
      <c r="K527" s="401"/>
      <c r="L527" s="399"/>
      <c r="M527" s="278" t="str">
        <f>IF('01-Mapa de riesgo-UO'!S528="No existen", "No existe control para el riesgo",'01-Mapa de riesgo-UO'!W528)</f>
        <v>Existen formatos creados, más no están incorporados en el proceso aún</v>
      </c>
      <c r="N527" s="278">
        <f>'01-Mapa de riesgo-UO'!AB528</f>
        <v>0</v>
      </c>
      <c r="O527" s="278">
        <f>'01-Mapa de riesgo-UO'!AG528</f>
        <v>0</v>
      </c>
      <c r="P527" s="280" t="str">
        <f>'01-Mapa de riesgo-UO'!AL528</f>
        <v>Diaria</v>
      </c>
      <c r="Q527" s="280" t="str">
        <f>'01-Mapa de riesgo-UO'!AP528</f>
        <v>Preventivo</v>
      </c>
      <c r="R527" s="431"/>
      <c r="S527" s="399" t="s">
        <v>2991</v>
      </c>
      <c r="T527" s="399"/>
      <c r="U527" s="283" t="str">
        <f>'01-Mapa de riesgo-UO'!AW528</f>
        <v>REDUCIR</v>
      </c>
      <c r="V527" s="283" t="str">
        <f>'01-Mapa de riesgo-UO'!AX528</f>
        <v>Incorporar en el proceso periodístico el uso de formatos para la autorización de uso de imagen</v>
      </c>
      <c r="W527" s="180">
        <f>IF(U527="COMPARTIR",'01-Mapa de riesgo-UO'!BA528, IF(U527=0, 0,$I$6))</f>
        <v>0</v>
      </c>
      <c r="X527" s="281" t="s">
        <v>558</v>
      </c>
      <c r="Y527" s="281" t="s">
        <v>2995</v>
      </c>
      <c r="Z527" s="281" t="s">
        <v>561</v>
      </c>
      <c r="AA527" s="281" t="s">
        <v>3001</v>
      </c>
      <c r="AB527" s="430"/>
    </row>
    <row r="528" spans="1:28" ht="65.25" hidden="1" customHeight="1" x14ac:dyDescent="0.2">
      <c r="A528" s="324"/>
      <c r="B528" s="332"/>
      <c r="C528" s="402"/>
      <c r="D528" s="332"/>
      <c r="E528" s="332"/>
      <c r="F528" s="332"/>
      <c r="G528" s="52">
        <f>'01-Mapa de riesgo-UO'!I529</f>
        <v>0</v>
      </c>
      <c r="H528" s="332"/>
      <c r="I528" s="431"/>
      <c r="J528" s="332"/>
      <c r="K528" s="401"/>
      <c r="L528" s="399"/>
      <c r="M528" s="278">
        <f>IF('01-Mapa de riesgo-UO'!S529="No existen", "No existe control para el riesgo",'01-Mapa de riesgo-UO'!W529)</f>
        <v>0</v>
      </c>
      <c r="N528" s="278">
        <f>'01-Mapa de riesgo-UO'!AB529</f>
        <v>0</v>
      </c>
      <c r="O528" s="278">
        <f>'01-Mapa de riesgo-UO'!AG529</f>
        <v>0</v>
      </c>
      <c r="P528" s="280">
        <f>'01-Mapa de riesgo-UO'!AL529</f>
        <v>0</v>
      </c>
      <c r="Q528" s="280">
        <f>'01-Mapa de riesgo-UO'!AP529</f>
        <v>0</v>
      </c>
      <c r="R528" s="431"/>
      <c r="S528" s="399"/>
      <c r="T528" s="399"/>
      <c r="U528" s="283">
        <f>'01-Mapa de riesgo-UO'!AW529</f>
        <v>0</v>
      </c>
      <c r="V528" s="283">
        <f>'01-Mapa de riesgo-UO'!AX529</f>
        <v>0</v>
      </c>
      <c r="W528" s="180">
        <f>IF(U528="COMPARTIR",'01-Mapa de riesgo-UO'!BA529, IF(U528=0, 0,$I$6))</f>
        <v>0</v>
      </c>
      <c r="X528" s="281"/>
      <c r="Y528" s="281"/>
      <c r="Z528" s="281"/>
      <c r="AA528" s="281"/>
      <c r="AB528" s="430"/>
    </row>
    <row r="529" spans="7:28" s="189" customFormat="1" ht="65.25" customHeight="1" x14ac:dyDescent="0.2">
      <c r="I529" s="293"/>
      <c r="R529" s="296"/>
      <c r="W529" s="198"/>
      <c r="AB529" s="293"/>
    </row>
    <row r="530" spans="7:28" s="189" customFormat="1" ht="65.25" customHeight="1" x14ac:dyDescent="0.2">
      <c r="I530" s="293"/>
      <c r="R530" s="296"/>
      <c r="W530" s="198"/>
      <c r="AB530" s="293"/>
    </row>
    <row r="531" spans="7:28" s="189" customFormat="1" ht="65.25" customHeight="1" x14ac:dyDescent="0.2">
      <c r="I531" s="293"/>
      <c r="R531" s="296"/>
      <c r="W531" s="198"/>
      <c r="AB531" s="293"/>
    </row>
    <row r="532" spans="7:28" s="189" customFormat="1" ht="65.25" customHeight="1" x14ac:dyDescent="0.2">
      <c r="I532" s="293"/>
      <c r="R532" s="296"/>
      <c r="W532" s="198"/>
      <c r="AB532" s="293"/>
    </row>
    <row r="533" spans="7:28" s="318" customFormat="1" ht="65.25" customHeight="1" x14ac:dyDescent="0.2">
      <c r="I533" s="319"/>
      <c r="R533" s="320"/>
      <c r="W533" s="321"/>
      <c r="AB533" s="319"/>
    </row>
    <row r="534" spans="7:28" s="318" customFormat="1" ht="65.25" customHeight="1" x14ac:dyDescent="0.2">
      <c r="I534" s="319"/>
      <c r="R534" s="320"/>
      <c r="W534" s="321"/>
      <c r="AB534" s="319"/>
    </row>
    <row r="535" spans="7:28" s="318" customFormat="1" ht="65.25" customHeight="1" x14ac:dyDescent="0.2">
      <c r="I535" s="319"/>
      <c r="R535" s="319"/>
      <c r="W535" s="321" t="s">
        <v>89</v>
      </c>
      <c r="AB535" s="319"/>
    </row>
    <row r="536" spans="7:28" s="318" customFormat="1" ht="65.25" customHeight="1" x14ac:dyDescent="0.2">
      <c r="I536" s="319"/>
      <c r="R536" s="319"/>
      <c r="W536" s="321"/>
      <c r="AB536" s="319"/>
    </row>
    <row r="537" spans="7:28" s="189" customFormat="1" ht="65.25" customHeight="1" x14ac:dyDescent="0.2">
      <c r="I537" s="293"/>
      <c r="R537" s="293"/>
      <c r="W537" s="198"/>
      <c r="AB537" s="293"/>
    </row>
    <row r="538" spans="7:28" s="189" customFormat="1" ht="65.25" customHeight="1" x14ac:dyDescent="0.2">
      <c r="G538" s="189" t="s">
        <v>88</v>
      </c>
      <c r="H538" s="189" t="s">
        <v>87</v>
      </c>
      <c r="I538" s="293" t="s">
        <v>86</v>
      </c>
      <c r="R538" s="293"/>
      <c r="W538" s="198"/>
      <c r="AB538" s="293"/>
    </row>
    <row r="539" spans="7:28" s="189" customFormat="1" ht="65.25" customHeight="1" x14ac:dyDescent="0.2">
      <c r="G539" s="189" t="s">
        <v>264</v>
      </c>
      <c r="H539" s="189" t="s">
        <v>264</v>
      </c>
      <c r="I539" s="293" t="s">
        <v>266</v>
      </c>
      <c r="R539" s="293"/>
      <c r="W539" s="198"/>
      <c r="AB539" s="293"/>
    </row>
    <row r="540" spans="7:28" s="189" customFormat="1" ht="65.25" customHeight="1" x14ac:dyDescent="0.2">
      <c r="H540" s="189" t="s">
        <v>265</v>
      </c>
      <c r="I540" s="293" t="s">
        <v>267</v>
      </c>
      <c r="R540" s="293"/>
      <c r="W540" s="198"/>
      <c r="AB540" s="293"/>
    </row>
    <row r="541" spans="7:28" s="189" customFormat="1" ht="65.25" customHeight="1" x14ac:dyDescent="0.2">
      <c r="I541" s="293"/>
      <c r="R541" s="293"/>
      <c r="W541" s="198"/>
      <c r="AB541" s="293"/>
    </row>
    <row r="542" spans="7:28" s="189" customFormat="1" ht="65.25" customHeight="1" x14ac:dyDescent="0.2">
      <c r="I542" s="293"/>
      <c r="R542" s="293"/>
      <c r="W542" s="198"/>
      <c r="AB542" s="293"/>
    </row>
    <row r="543" spans="7:28" s="189" customFormat="1" ht="65.25" customHeight="1" x14ac:dyDescent="0.2">
      <c r="I543" s="293"/>
      <c r="R543" s="293"/>
      <c r="W543" s="198" t="s">
        <v>271</v>
      </c>
      <c r="AB543" s="293"/>
    </row>
    <row r="544" spans="7:28" s="189" customFormat="1" ht="65.25" customHeight="1" x14ac:dyDescent="0.2">
      <c r="I544" s="293"/>
      <c r="R544" s="293"/>
      <c r="W544" s="198" t="s">
        <v>559</v>
      </c>
      <c r="AB544" s="293"/>
    </row>
    <row r="545" spans="9:28" s="189" customFormat="1" ht="65.25" customHeight="1" x14ac:dyDescent="0.2">
      <c r="I545" s="293"/>
      <c r="R545" s="293"/>
      <c r="W545" s="198"/>
      <c r="AB545" s="293"/>
    </row>
    <row r="546" spans="9:28" s="189" customFormat="1" ht="65.25" customHeight="1" x14ac:dyDescent="0.2">
      <c r="I546" s="293"/>
      <c r="R546" s="293"/>
      <c r="W546" s="198"/>
      <c r="AB546" s="293"/>
    </row>
    <row r="547" spans="9:28" s="189" customFormat="1" ht="65.25" customHeight="1" x14ac:dyDescent="0.2">
      <c r="I547" s="293"/>
      <c r="R547" s="293"/>
      <c r="W547" s="198"/>
      <c r="AB547" s="293"/>
    </row>
    <row r="548" spans="9:28" s="189" customFormat="1" ht="65.25" customHeight="1" x14ac:dyDescent="0.2">
      <c r="I548" s="293"/>
      <c r="R548" s="293"/>
      <c r="W548" s="198"/>
      <c r="AB548" s="293"/>
    </row>
    <row r="549" spans="9:28" s="189" customFormat="1" ht="65.25" customHeight="1" x14ac:dyDescent="0.2">
      <c r="I549" s="293"/>
      <c r="R549" s="293"/>
      <c r="W549" s="198"/>
      <c r="AB549" s="293"/>
    </row>
    <row r="550" spans="9:28" s="189" customFormat="1" ht="65.25" customHeight="1" x14ac:dyDescent="0.2">
      <c r="I550" s="293"/>
      <c r="R550" s="293"/>
      <c r="W550" s="198"/>
      <c r="AB550" s="293"/>
    </row>
    <row r="551" spans="9:28" s="189" customFormat="1" ht="65.25" customHeight="1" x14ac:dyDescent="0.2">
      <c r="I551" s="293"/>
      <c r="R551" s="293"/>
      <c r="W551" s="198"/>
      <c r="AB551" s="293"/>
    </row>
  </sheetData>
  <sheetProtection algorithmName="SHA-512" hashValue="RVPPZ850C1Rbx/ZUYwazeASk5l5MMvO5DqqnP9r0dfJXysVz7E4ZIiR0hkHhLWSwE1RBe5yBPxJetm4zN0kE+g==" saltValue="KAanCQ8NjciuOJxV14p7sA==" spinCount="100000" sheet="1" objects="1" scenarios="1"/>
  <autoFilter ref="A9:AC528">
    <filterColumn colId="1">
      <filters>
        <filter val="EXTENSIÓN_PROYECCIÓN_SOCIAL"/>
      </filters>
    </filterColumn>
    <filterColumn colId="18" showButton="0"/>
    <filterColumn colId="23" showButton="0"/>
    <filterColumn colId="25" showButton="0"/>
  </autoFilter>
  <mergeCells count="2790">
    <mergeCell ref="H241:H243"/>
    <mergeCell ref="S243:T243"/>
    <mergeCell ref="S242:T242"/>
    <mergeCell ref="AB241:AB243"/>
    <mergeCell ref="S241:T241"/>
    <mergeCell ref="R241:R243"/>
    <mergeCell ref="L241:L243"/>
    <mergeCell ref="K241:K243"/>
    <mergeCell ref="J241:J243"/>
    <mergeCell ref="I241:I243"/>
    <mergeCell ref="D2:Z2"/>
    <mergeCell ref="D3:Z3"/>
    <mergeCell ref="D4:Z4"/>
    <mergeCell ref="A5:AB5"/>
    <mergeCell ref="A6:B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A244:A246"/>
    <mergeCell ref="B244:B246"/>
    <mergeCell ref="C244:C246"/>
    <mergeCell ref="D244:D246"/>
    <mergeCell ref="E244:E246"/>
    <mergeCell ref="F244:F246"/>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26:T526"/>
    <mergeCell ref="AB526:AB528"/>
    <mergeCell ref="S527:T527"/>
    <mergeCell ref="S528:T528"/>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s>
  <conditionalFormatting sqref="I10:I528">
    <cfRule type="cellIs" dxfId="900" priority="1566" stopIfTrue="1" operator="equal">
      <formula>1</formula>
    </cfRule>
    <cfRule type="cellIs" dxfId="899" priority="1567" stopIfTrue="1" operator="between">
      <formula>1.9</formula>
      <formula>3.1</formula>
    </cfRule>
    <cfRule type="cellIs" dxfId="898" priority="1568" stopIfTrue="1" operator="equal">
      <formula>4</formula>
    </cfRule>
  </conditionalFormatting>
  <conditionalFormatting sqref="I10:I528">
    <cfRule type="cellIs" dxfId="897" priority="1563" operator="equal">
      <formula>"LEVE"</formula>
    </cfRule>
    <cfRule type="cellIs" dxfId="896" priority="1564" operator="equal">
      <formula>"MODERADO"</formula>
    </cfRule>
    <cfRule type="cellIs" dxfId="895" priority="1565" operator="equal">
      <formula>"GRAVE"</formula>
    </cfRule>
  </conditionalFormatting>
  <conditionalFormatting sqref="AB37:AB39 AB157:AB180 AB325:AB327 AB334:AB342">
    <cfRule type="containsText" dxfId="894" priority="1560" operator="containsText" text="CONTINUA LA ACCIÓN ANTERIOR">
      <formula>NOT(ISERROR(SEARCH("CONTINUA LA ACCIÓN ANTERIOR",AB37)))</formula>
    </cfRule>
    <cfRule type="containsText" dxfId="893" priority="1561" operator="containsText" text="REQUIERE NUEVA ACCIÓN">
      <formula>NOT(ISERROR(SEARCH("REQUIERE NUEVA ACCIÓN",AB37)))</formula>
    </cfRule>
    <cfRule type="containsText" dxfId="892" priority="1562" operator="containsText" text="RIESGO CONTROLADO">
      <formula>NOT(ISERROR(SEARCH("RIESGO CONTROLADO",AB37)))</formula>
    </cfRule>
  </conditionalFormatting>
  <conditionalFormatting sqref="Z37:Z39 Z82:Z90 Z157:Z237 Z319:Z321 Z349:Z360 Z331:Z342 Z433:Z450 Z325:Z327">
    <cfRule type="beginsWith" dxfId="891" priority="1559" operator="beginsWith" text="No eficaz">
      <formula>LEFT(Z37,LEN("No eficaz"))="No eficaz"</formula>
    </cfRule>
  </conditionalFormatting>
  <conditionalFormatting sqref="Z37:Z39 Z82:Z90 Z157:Z237 Z319:Z321 Z349:Z360 Z331:Z342 Z433:Z450 Z325:Z327">
    <cfRule type="beginsWith" dxfId="890" priority="1558" operator="beginsWith" text="Eficaz">
      <formula>LEFT(Z37,LEN("Eficaz"))="Eficaz"</formula>
    </cfRule>
  </conditionalFormatting>
  <conditionalFormatting sqref="V10:V528">
    <cfRule type="expression" dxfId="889" priority="1557">
      <formula>U10="ASUMIR"</formula>
    </cfRule>
  </conditionalFormatting>
  <conditionalFormatting sqref="W10:W528">
    <cfRule type="expression" dxfId="888" priority="1556">
      <formula>U10="ASUMIR"</formula>
    </cfRule>
  </conditionalFormatting>
  <conditionalFormatting sqref="X37:X39 X82:X90 X157:X237 X349:X360 X331:X342 X433:X450 X325:X327 X319:X321">
    <cfRule type="expression" dxfId="887" priority="1555">
      <formula>U37="ASUMIR"</formula>
    </cfRule>
  </conditionalFormatting>
  <conditionalFormatting sqref="Z37:Z39 Z82:Z90 Z157:Z237 Z319:Z321 Z349:Z360 Z331:Z342 Z433:Z450 Z325:Z327">
    <cfRule type="expression" dxfId="886" priority="1554">
      <formula>U37="ASUMIR"</formula>
    </cfRule>
  </conditionalFormatting>
  <conditionalFormatting sqref="Y37:Y39 Y82:Y90 Y157:Y237 Y319:Y321 Y350:Y360 Y331:Y342 Y433:Y450 Y325:Y327">
    <cfRule type="expression" dxfId="885" priority="1553">
      <formula>U37="ASUMIR"</formula>
    </cfRule>
  </conditionalFormatting>
  <conditionalFormatting sqref="AA37:AA39 AA157:AA237 AA319:AA321 AA433:AA450 AA82:AA90 AA325:AA327 AA331:AA342 AA349:AA360">
    <cfRule type="expression" dxfId="884" priority="1552">
      <formula>U37="ASUMIR"</formula>
    </cfRule>
  </conditionalFormatting>
  <conditionalFormatting sqref="P10:P528">
    <cfRule type="expression" dxfId="883" priority="1551">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882" priority="1550">
      <formula>$M$10="No existe control para el riesgo"</formula>
    </cfRule>
  </conditionalFormatting>
  <conditionalFormatting sqref="X37:X39 X82:X90 X157:X237 X349:X360 X331:X342 X433:X450 X325:X327 X319:X321">
    <cfRule type="cellIs" dxfId="881" priority="1548" operator="equal">
      <formula>"NO_CUMPLIDA"</formula>
    </cfRule>
  </conditionalFormatting>
  <conditionalFormatting sqref="AA37">
    <cfRule type="expression" dxfId="880" priority="1521">
      <formula>$X$37&lt;&gt;"CUMPLIMIENTO_TOTAL"</formula>
    </cfRule>
  </conditionalFormatting>
  <conditionalFormatting sqref="AA38">
    <cfRule type="expression" dxfId="879" priority="1520">
      <formula>$X$38&lt;&gt;"CUMPLIMIENTO_TOTAL"</formula>
    </cfRule>
  </conditionalFormatting>
  <conditionalFormatting sqref="AA39">
    <cfRule type="expression" dxfId="878" priority="1519">
      <formula>$X$39&lt;&gt;"CUMPLIMIENTO_TOTAL"</formula>
    </cfRule>
  </conditionalFormatting>
  <conditionalFormatting sqref="AA82:AA90 AA157:AA237 AA319:AA321 AA433:AA450 AA325:AA327 AA331:AA342 AA349:AA360">
    <cfRule type="expression" dxfId="877" priority="1483">
      <formula>$X$75&lt;&gt;"CUMPLIMIENTO_TOTAL"</formula>
    </cfRule>
  </conditionalFormatting>
  <conditionalFormatting sqref="R10:R528">
    <cfRule type="cellIs" dxfId="876" priority="1479" operator="equal">
      <formula>"INEXISTENTE"</formula>
    </cfRule>
    <cfRule type="cellIs" dxfId="875" priority="1480" operator="equal">
      <formula>"ACEPTABLE"</formula>
    </cfRule>
    <cfRule type="cellIs" dxfId="874" priority="1481" operator="equal">
      <formula>"FUERTE"</formula>
    </cfRule>
    <cfRule type="cellIs" dxfId="873" priority="1482" operator="equal">
      <formula>"DÉBIL"</formula>
    </cfRule>
  </conditionalFormatting>
  <conditionalFormatting sqref="X10:X24">
    <cfRule type="cellIs" dxfId="872" priority="1022" operator="equal">
      <formula>"NO_CUMPLIDA"</formula>
    </cfRule>
    <cfRule type="expression" dxfId="871" priority="1026">
      <formula>U10="ASUMIR"</formula>
    </cfRule>
  </conditionalFormatting>
  <conditionalFormatting sqref="Y10:Y24">
    <cfRule type="expression" dxfId="870" priority="1024">
      <formula>U10="ASUMIR"</formula>
    </cfRule>
  </conditionalFormatting>
  <conditionalFormatting sqref="Z10:Z24">
    <cfRule type="expression" dxfId="869" priority="1025">
      <formula>U10="ASUMIR"</formula>
    </cfRule>
    <cfRule type="beginsWith" dxfId="868" priority="1027" operator="beginsWith" text="Eficaz">
      <formula>LEFT(Z10,LEN("Eficaz"))="Eficaz"</formula>
    </cfRule>
    <cfRule type="beginsWith" dxfId="867" priority="1028" operator="beginsWith" text="No eficaz">
      <formula>LEFT(Z10,LEN("No eficaz"))="No eficaz"</formula>
    </cfRule>
  </conditionalFormatting>
  <conditionalFormatting sqref="AA10">
    <cfRule type="expression" dxfId="866" priority="1021">
      <formula>$X$10&lt;&gt;"CUMPLIMIENTO_TOTAL"</formula>
    </cfRule>
  </conditionalFormatting>
  <conditionalFormatting sqref="AA10:AA24">
    <cfRule type="expression" dxfId="865" priority="1023">
      <formula>U10="ASUMIR"</formula>
    </cfRule>
  </conditionalFormatting>
  <conditionalFormatting sqref="AA11">
    <cfRule type="expression" dxfId="864" priority="1020">
      <formula>$X$11&lt;&gt;"CUMPLIMIENTO_TOTAL"</formula>
    </cfRule>
  </conditionalFormatting>
  <conditionalFormatting sqref="AA12">
    <cfRule type="expression" dxfId="863" priority="1019">
      <formula>$X$12&lt;&gt;"CUMPLIMIENTO_TOTAL"</formula>
    </cfRule>
  </conditionalFormatting>
  <conditionalFormatting sqref="AA13">
    <cfRule type="expression" dxfId="862" priority="1018">
      <formula>$X$13&lt;&gt;"CUMPLIMIENTO_TOTAL"</formula>
    </cfRule>
  </conditionalFormatting>
  <conditionalFormatting sqref="AA14">
    <cfRule type="expression" dxfId="861" priority="1017">
      <formula>$X$14&lt;&gt;"CUMPLIMIENTO_TOTAL"</formula>
    </cfRule>
  </conditionalFormatting>
  <conditionalFormatting sqref="AA15">
    <cfRule type="expression" dxfId="860" priority="1016">
      <formula>$X$15&lt;&gt;"CUMPLIMIENTO_TOTAL"</formula>
    </cfRule>
  </conditionalFormatting>
  <conditionalFormatting sqref="AA16">
    <cfRule type="expression" dxfId="859" priority="1015">
      <formula>$X$16&lt;&gt;"CUMPLIMIENTO_TOTAL"</formula>
    </cfRule>
  </conditionalFormatting>
  <conditionalFormatting sqref="AA17">
    <cfRule type="expression" dxfId="858" priority="1014">
      <formula>$X$17&lt;&gt;"CUMPLIMIENTO_TOTAL"</formula>
    </cfRule>
  </conditionalFormatting>
  <conditionalFormatting sqref="AA18">
    <cfRule type="expression" dxfId="857" priority="1013">
      <formula>$X$18&lt;&gt;"CUMPLIMIENTO_TOTAL"</formula>
    </cfRule>
  </conditionalFormatting>
  <conditionalFormatting sqref="AA19">
    <cfRule type="expression" dxfId="856" priority="1012">
      <formula>$X$19&lt;&gt;"CUMPLIMIENTO_TOTAL"</formula>
    </cfRule>
  </conditionalFormatting>
  <conditionalFormatting sqref="AA20">
    <cfRule type="expression" dxfId="855" priority="1011">
      <formula>$X$20&lt;&gt;"CUMPLIMIENTO_TOTAL"</formula>
    </cfRule>
  </conditionalFormatting>
  <conditionalFormatting sqref="AA21">
    <cfRule type="expression" dxfId="854" priority="1010">
      <formula>$X$21&lt;&gt;"CUMPLIMIENTO_TOTAL"</formula>
    </cfRule>
  </conditionalFormatting>
  <conditionalFormatting sqref="AA22">
    <cfRule type="expression" dxfId="853" priority="1009">
      <formula>$X$22&lt;&gt;"CUMPLIMIENTO_TOTAL"</formula>
    </cfRule>
  </conditionalFormatting>
  <conditionalFormatting sqref="AA23">
    <cfRule type="expression" dxfId="852" priority="1008">
      <formula>$X$23&lt;&gt;"CUMPLIMIENTO_TOTAL"</formula>
    </cfRule>
  </conditionalFormatting>
  <conditionalFormatting sqref="AA24">
    <cfRule type="expression" dxfId="851" priority="1007">
      <formula>$X$24&lt;&gt;"CUMPLIMIENTO_TOTAL"</formula>
    </cfRule>
  </conditionalFormatting>
  <conditionalFormatting sqref="AB10:AB24">
    <cfRule type="containsText" dxfId="850" priority="1029" operator="containsText" text="CONTINUA LA ACCIÓN ANTERIOR">
      <formula>NOT(ISERROR(SEARCH("CONTINUA LA ACCIÓN ANTERIOR",AB10)))</formula>
    </cfRule>
    <cfRule type="containsText" dxfId="849" priority="1030" operator="containsText" text="REQUIERE NUEVA ACCIÓN">
      <formula>NOT(ISERROR(SEARCH("REQUIERE NUEVA ACCIÓN",AB10)))</formula>
    </cfRule>
    <cfRule type="containsText" dxfId="848" priority="1031" operator="containsText" text="RIESGO CONTROLADO">
      <formula>NOT(ISERROR(SEARCH("RIESGO CONTROLADO",AB10)))</formula>
    </cfRule>
  </conditionalFormatting>
  <conditionalFormatting sqref="AB25:AB36">
    <cfRule type="containsText" dxfId="847" priority="1002" operator="containsText" text="CONTINUA LA ACCIÓN ANTERIOR">
      <formula>NOT(ISERROR(SEARCH("CONTINUA LA ACCIÓN ANTERIOR",AB25)))</formula>
    </cfRule>
    <cfRule type="containsText" dxfId="846" priority="1003" operator="containsText" text="REQUIERE NUEVA ACCIÓN">
      <formula>NOT(ISERROR(SEARCH("REQUIERE NUEVA ACCIÓN",AB25)))</formula>
    </cfRule>
    <cfRule type="containsText" dxfId="845" priority="1004" operator="containsText" text="RIESGO CONTROLADO">
      <formula>NOT(ISERROR(SEARCH("RIESGO CONTROLADO",AB25)))</formula>
    </cfRule>
  </conditionalFormatting>
  <conditionalFormatting sqref="Z25:Z36">
    <cfRule type="beginsWith" dxfId="844" priority="1001" operator="beginsWith" text="No eficaz">
      <formula>LEFT(Z25,LEN("No eficaz"))="No eficaz"</formula>
    </cfRule>
  </conditionalFormatting>
  <conditionalFormatting sqref="Z25:Z36">
    <cfRule type="beginsWith" dxfId="843" priority="1000" operator="beginsWith" text="Eficaz">
      <formula>LEFT(Z25,LEN("Eficaz"))="Eficaz"</formula>
    </cfRule>
  </conditionalFormatting>
  <conditionalFormatting sqref="X25:X36">
    <cfRule type="expression" dxfId="842" priority="999">
      <formula>U25="ASUMIR"</formula>
    </cfRule>
  </conditionalFormatting>
  <conditionalFormatting sqref="Z25:Z36">
    <cfRule type="expression" dxfId="841" priority="998">
      <formula>U25="ASUMIR"</formula>
    </cfRule>
  </conditionalFormatting>
  <conditionalFormatting sqref="Y25:Y36">
    <cfRule type="expression" dxfId="840" priority="997">
      <formula>U25="ASUMIR"</formula>
    </cfRule>
  </conditionalFormatting>
  <conditionalFormatting sqref="AA25:AA36">
    <cfRule type="expression" dxfId="839" priority="996">
      <formula>U25="ASUMIR"</formula>
    </cfRule>
  </conditionalFormatting>
  <conditionalFormatting sqref="X25:X26">
    <cfRule type="cellIs" dxfId="838" priority="995" operator="equal">
      <formula>"NO_CUMPLIDA"</formula>
    </cfRule>
  </conditionalFormatting>
  <conditionalFormatting sqref="X26:X36">
    <cfRule type="cellIs" dxfId="837" priority="994" operator="equal">
      <formula>"NO_CUMPLIDA"</formula>
    </cfRule>
  </conditionalFormatting>
  <conditionalFormatting sqref="AA25">
    <cfRule type="expression" dxfId="836" priority="993">
      <formula>$X$10&lt;&gt;"CUMPLIMIENTO_TOTAL"</formula>
    </cfRule>
  </conditionalFormatting>
  <conditionalFormatting sqref="AA26">
    <cfRule type="expression" dxfId="835" priority="992">
      <formula>$X$11&lt;&gt;"CUMPLIMIENTO_TOTAL"</formula>
    </cfRule>
  </conditionalFormatting>
  <conditionalFormatting sqref="AA27">
    <cfRule type="expression" dxfId="834" priority="991">
      <formula>$X$12&lt;&gt;"CUMPLIMIENTO_TOTAL"</formula>
    </cfRule>
  </conditionalFormatting>
  <conditionalFormatting sqref="AA28">
    <cfRule type="expression" dxfId="833" priority="990">
      <formula>$X$13&lt;&gt;"CUMPLIMIENTO_TOTAL"</formula>
    </cfRule>
  </conditionalFormatting>
  <conditionalFormatting sqref="AA29">
    <cfRule type="expression" dxfId="832" priority="989">
      <formula>$X$14&lt;&gt;"CUMPLIMIENTO_TOTAL"</formula>
    </cfRule>
  </conditionalFormatting>
  <conditionalFormatting sqref="AA30">
    <cfRule type="expression" dxfId="831" priority="988">
      <formula>$X$15&lt;&gt;"CUMPLIMIENTO_TOTAL"</formula>
    </cfRule>
  </conditionalFormatting>
  <conditionalFormatting sqref="AA31">
    <cfRule type="expression" dxfId="830" priority="987">
      <formula>$X$16&lt;&gt;"CUMPLIMIENTO_TOTAL"</formula>
    </cfRule>
  </conditionalFormatting>
  <conditionalFormatting sqref="AA32">
    <cfRule type="expression" dxfId="829" priority="986">
      <formula>$X$17&lt;&gt;"CUMPLIMIENTO_TOTAL"</formula>
    </cfRule>
  </conditionalFormatting>
  <conditionalFormatting sqref="AA33">
    <cfRule type="expression" dxfId="828" priority="985">
      <formula>$X$18&lt;&gt;"CUMPLIMIENTO_TOTAL"</formula>
    </cfRule>
  </conditionalFormatting>
  <conditionalFormatting sqref="AA34">
    <cfRule type="expression" dxfId="827" priority="984">
      <formula>$X$19&lt;&gt;"CUMPLIMIENTO_TOTAL"</formula>
    </cfRule>
  </conditionalFormatting>
  <conditionalFormatting sqref="AA35">
    <cfRule type="expression" dxfId="826" priority="983">
      <formula>$X$20&lt;&gt;"CUMPLIMIENTO_TOTAL"</formula>
    </cfRule>
  </conditionalFormatting>
  <conditionalFormatting sqref="AA36">
    <cfRule type="expression" dxfId="825" priority="982">
      <formula>$X$21&lt;&gt;"CUMPLIMIENTO_TOTAL"</formula>
    </cfRule>
  </conditionalFormatting>
  <conditionalFormatting sqref="AB40:AB57">
    <cfRule type="containsText" dxfId="824" priority="977" operator="containsText" text="CONTINUA LA ACCIÓN ANTERIOR">
      <formula>NOT(ISERROR(SEARCH("CONTINUA LA ACCIÓN ANTERIOR",AB40)))</formula>
    </cfRule>
    <cfRule type="containsText" dxfId="823" priority="978" operator="containsText" text="REQUIERE NUEVA ACCIÓN">
      <formula>NOT(ISERROR(SEARCH("REQUIERE NUEVA ACCIÓN",AB40)))</formula>
    </cfRule>
    <cfRule type="containsText" dxfId="822" priority="979" operator="containsText" text="RIESGO CONTROLADO">
      <formula>NOT(ISERROR(SEARCH("RIESGO CONTROLADO",AB40)))</formula>
    </cfRule>
  </conditionalFormatting>
  <conditionalFormatting sqref="Z56:Z57">
    <cfRule type="beginsWith" dxfId="821" priority="976" operator="beginsWith" text="No eficaz">
      <formula>LEFT(Z56,LEN("No eficaz"))="No eficaz"</formula>
    </cfRule>
  </conditionalFormatting>
  <conditionalFormatting sqref="Z56:Z57">
    <cfRule type="beginsWith" dxfId="820" priority="975" operator="beginsWith" text="Eficaz">
      <formula>LEFT(Z56,LEN("Eficaz"))="Eficaz"</formula>
    </cfRule>
  </conditionalFormatting>
  <conditionalFormatting sqref="X56:X57">
    <cfRule type="expression" dxfId="819" priority="974">
      <formula>U56="ASUMIR"</formula>
    </cfRule>
  </conditionalFormatting>
  <conditionalFormatting sqref="Z56:Z57">
    <cfRule type="expression" dxfId="818" priority="973">
      <formula>U56="ASUMIR"</formula>
    </cfRule>
  </conditionalFormatting>
  <conditionalFormatting sqref="Y56:Y57">
    <cfRule type="expression" dxfId="817" priority="972">
      <formula>U56="ASUMIR"</formula>
    </cfRule>
  </conditionalFormatting>
  <conditionalFormatting sqref="AA56:AA57">
    <cfRule type="expression" dxfId="816" priority="971">
      <formula>U56="ASUMIR"</formula>
    </cfRule>
  </conditionalFormatting>
  <conditionalFormatting sqref="X56:X57">
    <cfRule type="cellIs" dxfId="815" priority="970" operator="equal">
      <formula>"NO_CUMPLIDA"</formula>
    </cfRule>
  </conditionalFormatting>
  <conditionalFormatting sqref="AA56">
    <cfRule type="expression" dxfId="814" priority="969">
      <formula>$X$26&lt;&gt;"CUMPLIMIENTO_TOTAL"</formula>
    </cfRule>
  </conditionalFormatting>
  <conditionalFormatting sqref="AA57">
    <cfRule type="expression" dxfId="813" priority="968">
      <formula>$X$27&lt;&gt;"CUMPLIMIENTO_TOTAL"</formula>
    </cfRule>
  </conditionalFormatting>
  <conditionalFormatting sqref="Z40:Z55">
    <cfRule type="beginsWith" dxfId="812" priority="965" operator="beginsWith" text="No eficaz">
      <formula>LEFT(Z40,LEN("No eficaz"))="No eficaz"</formula>
    </cfRule>
  </conditionalFormatting>
  <conditionalFormatting sqref="Z40:Z55">
    <cfRule type="beginsWith" dxfId="811" priority="964" operator="beginsWith" text="Eficaz">
      <formula>LEFT(Z40,LEN("Eficaz"))="Eficaz"</formula>
    </cfRule>
  </conditionalFormatting>
  <conditionalFormatting sqref="X40:X55">
    <cfRule type="expression" dxfId="810" priority="963">
      <formula>U40="ASUMIR"</formula>
    </cfRule>
  </conditionalFormatting>
  <conditionalFormatting sqref="Z40:Z55">
    <cfRule type="expression" dxfId="809" priority="962">
      <formula>U40="ASUMIR"</formula>
    </cfRule>
  </conditionalFormatting>
  <conditionalFormatting sqref="Y40:Y55">
    <cfRule type="expression" dxfId="808" priority="961">
      <formula>U40="ASUMIR"</formula>
    </cfRule>
  </conditionalFormatting>
  <conditionalFormatting sqref="AA42:AA55">
    <cfRule type="expression" dxfId="807" priority="960">
      <formula>U42="ASUMIR"</formula>
    </cfRule>
  </conditionalFormatting>
  <conditionalFormatting sqref="X40:X55">
    <cfRule type="cellIs" dxfId="806" priority="959" operator="equal">
      <formula>"NO_CUMPLIDA"</formula>
    </cfRule>
  </conditionalFormatting>
  <conditionalFormatting sqref="AA42">
    <cfRule type="expression" dxfId="805" priority="956">
      <formula>$W$12&lt;&gt;"CUMPLIMIENTO_TOTAL"</formula>
    </cfRule>
  </conditionalFormatting>
  <conditionalFormatting sqref="AA43">
    <cfRule type="expression" dxfId="804" priority="955">
      <formula>$W$13&lt;&gt;"CUMPLIMIENTO_TOTAL"</formula>
    </cfRule>
  </conditionalFormatting>
  <conditionalFormatting sqref="AA44">
    <cfRule type="expression" dxfId="803" priority="954">
      <formula>$W$14&lt;&gt;"CUMPLIMIENTO_TOTAL"</formula>
    </cfRule>
  </conditionalFormatting>
  <conditionalFormatting sqref="AA45">
    <cfRule type="expression" dxfId="802" priority="953">
      <formula>$W$15&lt;&gt;"CUMPLIMIENTO_TOTAL"</formula>
    </cfRule>
  </conditionalFormatting>
  <conditionalFormatting sqref="AA46">
    <cfRule type="expression" dxfId="801" priority="952">
      <formula>$W$16&lt;&gt;"CUMPLIMIENTO_TOTAL"</formula>
    </cfRule>
  </conditionalFormatting>
  <conditionalFormatting sqref="AA47">
    <cfRule type="expression" dxfId="800" priority="951">
      <formula>$W$17&lt;&gt;"CUMPLIMIENTO_TOTAL"</formula>
    </cfRule>
  </conditionalFormatting>
  <conditionalFormatting sqref="AA48">
    <cfRule type="expression" dxfId="799" priority="950">
      <formula>$W$18&lt;&gt;"CUMPLIMIENTO_TOTAL"</formula>
    </cfRule>
  </conditionalFormatting>
  <conditionalFormatting sqref="AA49">
    <cfRule type="expression" dxfId="798" priority="949">
      <formula>$W$19&lt;&gt;"CUMPLIMIENTO_TOTAL"</formula>
    </cfRule>
  </conditionalFormatting>
  <conditionalFormatting sqref="AA50">
    <cfRule type="expression" dxfId="797" priority="948">
      <formula>$W$20&lt;&gt;"CUMPLIMIENTO_TOTAL"</formula>
    </cfRule>
  </conditionalFormatting>
  <conditionalFormatting sqref="AA51">
    <cfRule type="expression" dxfId="796" priority="947">
      <formula>$W$21&lt;&gt;"CUMPLIMIENTO_TOTAL"</formula>
    </cfRule>
  </conditionalFormatting>
  <conditionalFormatting sqref="AA52">
    <cfRule type="expression" dxfId="795" priority="946">
      <formula>$W$22&lt;&gt;"CUMPLIMIENTO_TOTAL"</formula>
    </cfRule>
  </conditionalFormatting>
  <conditionalFormatting sqref="AA53">
    <cfRule type="expression" dxfId="794" priority="945">
      <formula>$W$23&lt;&gt;"CUMPLIMIENTO_TOTAL"</formula>
    </cfRule>
  </conditionalFormatting>
  <conditionalFormatting sqref="AA54">
    <cfRule type="expression" dxfId="793" priority="944">
      <formula>$W$24&lt;&gt;"CUMPLIMIENTO_TOTAL"</formula>
    </cfRule>
  </conditionalFormatting>
  <conditionalFormatting sqref="AA55">
    <cfRule type="expression" dxfId="792" priority="943">
      <formula>$W$25&lt;&gt;"CUMPLIMIENTO_TOTAL"</formula>
    </cfRule>
  </conditionalFormatting>
  <conditionalFormatting sqref="AB58:AB81">
    <cfRule type="containsText" dxfId="791" priority="938" operator="containsText" text="CONTINUA LA ACCIÓN ANTERIOR">
      <formula>NOT(ISERROR(SEARCH("CONTINUA LA ACCIÓN ANTERIOR",AB58)))</formula>
    </cfRule>
    <cfRule type="containsText" dxfId="790" priority="939" operator="containsText" text="REQUIERE NUEVA ACCIÓN">
      <formula>NOT(ISERROR(SEARCH("REQUIERE NUEVA ACCIÓN",AB58)))</formula>
    </cfRule>
    <cfRule type="containsText" dxfId="789" priority="940" operator="containsText" text="RIESGO CONTROLADO">
      <formula>NOT(ISERROR(SEARCH("RIESGO CONTROLADO",AB58)))</formula>
    </cfRule>
  </conditionalFormatting>
  <conditionalFormatting sqref="Z59 Z79:Z81 Z74 Z72 Z61:Z62 Z64:Z67">
    <cfRule type="beginsWith" dxfId="788" priority="937" operator="beginsWith" text="No eficaz">
      <formula>LEFT(Z59,LEN("No eficaz"))="No eficaz"</formula>
    </cfRule>
  </conditionalFormatting>
  <conditionalFormatting sqref="Z59 Z79:Z81 Z74 Z72 Z61:Z62 Z64:Z67">
    <cfRule type="beginsWith" dxfId="787" priority="936" operator="beginsWith" text="Eficaz">
      <formula>LEFT(Z59,LEN("Eficaz"))="Eficaz"</formula>
    </cfRule>
  </conditionalFormatting>
  <conditionalFormatting sqref="X58:X81">
    <cfRule type="expression" dxfId="786" priority="935">
      <formula>U58="ASUMIR"</formula>
    </cfRule>
  </conditionalFormatting>
  <conditionalFormatting sqref="Z59 Z79:Z81 Z74 Z72 Z61:Z62 Z64:Z67">
    <cfRule type="expression" dxfId="785" priority="934">
      <formula>U59="ASUMIR"</formula>
    </cfRule>
  </conditionalFormatting>
  <conditionalFormatting sqref="Y60 Y64:Y66 Y72 Y80:Y81">
    <cfRule type="expression" dxfId="784" priority="933">
      <formula>U60="ASUMIR"</formula>
    </cfRule>
  </conditionalFormatting>
  <conditionalFormatting sqref="AA59 AA64:AA67 AA72 AA74:AA75 AA79:AA81 AA61:AA62">
    <cfRule type="expression" dxfId="783" priority="932">
      <formula>U59="ASUMIR"</formula>
    </cfRule>
  </conditionalFormatting>
  <conditionalFormatting sqref="X58">
    <cfRule type="cellIs" dxfId="782" priority="931" operator="equal">
      <formula>"NO_CUMPLIDA"</formula>
    </cfRule>
  </conditionalFormatting>
  <conditionalFormatting sqref="X59:X81">
    <cfRule type="cellIs" dxfId="781" priority="930" operator="equal">
      <formula>"NO_CUMPLIDA"</formula>
    </cfRule>
  </conditionalFormatting>
  <conditionalFormatting sqref="AA59">
    <cfRule type="expression" dxfId="780" priority="928">
      <formula>$X$11&lt;&gt;"CUMPLIMIENTO_TOTAL"</formula>
    </cfRule>
  </conditionalFormatting>
  <conditionalFormatting sqref="AA61">
    <cfRule type="expression" dxfId="779" priority="926">
      <formula>$X$13&lt;&gt;"CUMPLIMIENTO_TOTAL"</formula>
    </cfRule>
  </conditionalFormatting>
  <conditionalFormatting sqref="AA62">
    <cfRule type="expression" dxfId="778" priority="925">
      <formula>$X$14&lt;&gt;"CUMPLIMIENTO_TOTAL"</formula>
    </cfRule>
  </conditionalFormatting>
  <conditionalFormatting sqref="AA64">
    <cfRule type="expression" dxfId="777" priority="923">
      <formula>$X$16&lt;&gt;"CUMPLIMIENTO_TOTAL"</formula>
    </cfRule>
  </conditionalFormatting>
  <conditionalFormatting sqref="AA65">
    <cfRule type="expression" dxfId="776" priority="922">
      <formula>$X$17&lt;&gt;"CUMPLIMIENTO_TOTAL"</formula>
    </cfRule>
  </conditionalFormatting>
  <conditionalFormatting sqref="AA66">
    <cfRule type="expression" dxfId="775" priority="921">
      <formula>$X$18&lt;&gt;"CUMPLIMIENTO_TOTAL"</formula>
    </cfRule>
  </conditionalFormatting>
  <conditionalFormatting sqref="AA67">
    <cfRule type="expression" dxfId="774" priority="920">
      <formula>$X$19&lt;&gt;"CUMPLIMIENTO_TOTAL"</formula>
    </cfRule>
  </conditionalFormatting>
  <conditionalFormatting sqref="AA72">
    <cfRule type="expression" dxfId="773" priority="915">
      <formula>$X$24&lt;&gt;"CUMPLIMIENTO_TOTAL"</formula>
    </cfRule>
  </conditionalFormatting>
  <conditionalFormatting sqref="AA74">
    <cfRule type="expression" dxfId="772" priority="913">
      <formula>$X$26&lt;&gt;"CUMPLIMIENTO_TOTAL"</formula>
    </cfRule>
  </conditionalFormatting>
  <conditionalFormatting sqref="AA75">
    <cfRule type="expression" dxfId="771" priority="912">
      <formula>$X$27&lt;&gt;"CUMPLIMIENTO_TOTAL"</formula>
    </cfRule>
  </conditionalFormatting>
  <conditionalFormatting sqref="AA79">
    <cfRule type="expression" dxfId="770" priority="908">
      <formula>$X$31&lt;&gt;"CUMPLIMIENTO_TOTAL"</formula>
    </cfRule>
  </conditionalFormatting>
  <conditionalFormatting sqref="AA80">
    <cfRule type="expression" dxfId="769" priority="907">
      <formula>$X$32&lt;&gt;"CUMPLIMIENTO_TOTAL"</formula>
    </cfRule>
  </conditionalFormatting>
  <conditionalFormatting sqref="AA81">
    <cfRule type="expression" dxfId="768" priority="906">
      <formula>$X$33&lt;&gt;"CUMPLIMIENTO_TOTAL"</formula>
    </cfRule>
  </conditionalFormatting>
  <conditionalFormatting sqref="Y58:Y59">
    <cfRule type="expression" dxfId="767" priority="905">
      <formula>U58="ASUMIR"</formula>
    </cfRule>
  </conditionalFormatting>
  <conditionalFormatting sqref="Y61:Y63">
    <cfRule type="expression" dxfId="766" priority="904">
      <formula>U61="ASUMIR"</formula>
    </cfRule>
  </conditionalFormatting>
  <conditionalFormatting sqref="Y67:Y68">
    <cfRule type="expression" dxfId="765" priority="903">
      <formula>U67="ASUMIR"</formula>
    </cfRule>
  </conditionalFormatting>
  <conditionalFormatting sqref="Y73">
    <cfRule type="expression" dxfId="764" priority="902">
      <formula>U73="ASUMIR"</formula>
    </cfRule>
  </conditionalFormatting>
  <conditionalFormatting sqref="Z58">
    <cfRule type="beginsWith" dxfId="763" priority="900" operator="beginsWith" text="No eficaz">
      <formula>LEFT(Z58,LEN("No eficaz"))="No eficaz"</formula>
    </cfRule>
  </conditionalFormatting>
  <conditionalFormatting sqref="Z58">
    <cfRule type="beginsWith" dxfId="762" priority="899" operator="beginsWith" text="Eficaz">
      <formula>LEFT(Z58,LEN("Eficaz"))="Eficaz"</formula>
    </cfRule>
  </conditionalFormatting>
  <conditionalFormatting sqref="Z58">
    <cfRule type="expression" dxfId="761" priority="898">
      <formula>U58="ASUMIR"</formula>
    </cfRule>
  </conditionalFormatting>
  <conditionalFormatting sqref="Y69">
    <cfRule type="expression" dxfId="760" priority="897">
      <formula>U69="ASUMIR"</formula>
    </cfRule>
  </conditionalFormatting>
  <conditionalFormatting sqref="Y70">
    <cfRule type="expression" dxfId="759" priority="896">
      <formula>U70="ASUMIR"</formula>
    </cfRule>
  </conditionalFormatting>
  <conditionalFormatting sqref="Y71">
    <cfRule type="expression" dxfId="758" priority="895">
      <formula>U71="ASUMIR"</formula>
    </cfRule>
  </conditionalFormatting>
  <conditionalFormatting sqref="Y74">
    <cfRule type="expression" dxfId="757" priority="894">
      <formula>U74="ASUMIR"</formula>
    </cfRule>
  </conditionalFormatting>
  <conditionalFormatting sqref="Y75">
    <cfRule type="expression" dxfId="756" priority="893">
      <formula>U75="ASUMIR"</formula>
    </cfRule>
  </conditionalFormatting>
  <conditionalFormatting sqref="Y76">
    <cfRule type="expression" dxfId="755" priority="892">
      <formula>U76="ASUMIR"</formula>
    </cfRule>
  </conditionalFormatting>
  <conditionalFormatting sqref="Y77">
    <cfRule type="expression" dxfId="754" priority="891">
      <formula>U77="ASUMIR"</formula>
    </cfRule>
  </conditionalFormatting>
  <conditionalFormatting sqref="Y78">
    <cfRule type="expression" dxfId="753" priority="890">
      <formula>U78="ASUMIR"</formula>
    </cfRule>
  </conditionalFormatting>
  <conditionalFormatting sqref="Y79">
    <cfRule type="expression" dxfId="752" priority="889">
      <formula>U79="ASUMIR"</formula>
    </cfRule>
  </conditionalFormatting>
  <conditionalFormatting sqref="Z78">
    <cfRule type="beginsWith" dxfId="751" priority="887" operator="beginsWith" text="No eficaz">
      <formula>LEFT(Z78,LEN("No eficaz"))="No eficaz"</formula>
    </cfRule>
  </conditionalFormatting>
  <conditionalFormatting sqref="Z78">
    <cfRule type="beginsWith" dxfId="750" priority="886" operator="beginsWith" text="Eficaz">
      <formula>LEFT(Z78,LEN("Eficaz"))="Eficaz"</formula>
    </cfRule>
  </conditionalFormatting>
  <conditionalFormatting sqref="Z78">
    <cfRule type="expression" dxfId="749" priority="885">
      <formula>U78="ASUMIR"</formula>
    </cfRule>
  </conditionalFormatting>
  <conditionalFormatting sqref="Z77">
    <cfRule type="beginsWith" dxfId="748" priority="883" operator="beginsWith" text="No eficaz">
      <formula>LEFT(Z77,LEN("No eficaz"))="No eficaz"</formula>
    </cfRule>
  </conditionalFormatting>
  <conditionalFormatting sqref="Z77">
    <cfRule type="beginsWith" dxfId="747" priority="882" operator="beginsWith" text="Eficaz">
      <formula>LEFT(Z77,LEN("Eficaz"))="Eficaz"</formula>
    </cfRule>
  </conditionalFormatting>
  <conditionalFormatting sqref="Z77">
    <cfRule type="expression" dxfId="746" priority="881">
      <formula>U77="ASUMIR"</formula>
    </cfRule>
  </conditionalFormatting>
  <conditionalFormatting sqref="Z76">
    <cfRule type="beginsWith" dxfId="745" priority="879" operator="beginsWith" text="No eficaz">
      <formula>LEFT(Z76,LEN("No eficaz"))="No eficaz"</formula>
    </cfRule>
  </conditionalFormatting>
  <conditionalFormatting sqref="Z76">
    <cfRule type="beginsWith" dxfId="744" priority="878" operator="beginsWith" text="Eficaz">
      <formula>LEFT(Z76,LEN("Eficaz"))="Eficaz"</formula>
    </cfRule>
  </conditionalFormatting>
  <conditionalFormatting sqref="Z76">
    <cfRule type="expression" dxfId="743" priority="877">
      <formula>U76="ASUMIR"</formula>
    </cfRule>
  </conditionalFormatting>
  <conditionalFormatting sqref="Z75">
    <cfRule type="beginsWith" dxfId="742" priority="875" operator="beginsWith" text="No eficaz">
      <formula>LEFT(Z75,LEN("No eficaz"))="No eficaz"</formula>
    </cfRule>
  </conditionalFormatting>
  <conditionalFormatting sqref="Z75">
    <cfRule type="beginsWith" dxfId="741" priority="874" operator="beginsWith" text="Eficaz">
      <formula>LEFT(Z75,LEN("Eficaz"))="Eficaz"</formula>
    </cfRule>
  </conditionalFormatting>
  <conditionalFormatting sqref="Z75">
    <cfRule type="expression" dxfId="740" priority="873">
      <formula>U75="ASUMIR"</formula>
    </cfRule>
  </conditionalFormatting>
  <conditionalFormatting sqref="Z73">
    <cfRule type="beginsWith" dxfId="739" priority="871" operator="beginsWith" text="No eficaz">
      <formula>LEFT(Z73,LEN("No eficaz"))="No eficaz"</formula>
    </cfRule>
  </conditionalFormatting>
  <conditionalFormatting sqref="Z73">
    <cfRule type="beginsWith" dxfId="738" priority="870" operator="beginsWith" text="Eficaz">
      <formula>LEFT(Z73,LEN("Eficaz"))="Eficaz"</formula>
    </cfRule>
  </conditionalFormatting>
  <conditionalFormatting sqref="Z73">
    <cfRule type="expression" dxfId="737" priority="869">
      <formula>U73="ASUMIR"</formula>
    </cfRule>
  </conditionalFormatting>
  <conditionalFormatting sqref="Z71">
    <cfRule type="beginsWith" dxfId="736" priority="867" operator="beginsWith" text="No eficaz">
      <formula>LEFT(Z71,LEN("No eficaz"))="No eficaz"</formula>
    </cfRule>
  </conditionalFormatting>
  <conditionalFormatting sqref="Z71">
    <cfRule type="beginsWith" dxfId="735" priority="866" operator="beginsWith" text="Eficaz">
      <formula>LEFT(Z71,LEN("Eficaz"))="Eficaz"</formula>
    </cfRule>
  </conditionalFormatting>
  <conditionalFormatting sqref="Z71">
    <cfRule type="expression" dxfId="734" priority="865">
      <formula>U71="ASUMIR"</formula>
    </cfRule>
  </conditionalFormatting>
  <conditionalFormatting sqref="Z70">
    <cfRule type="beginsWith" dxfId="733" priority="863" operator="beginsWith" text="No eficaz">
      <formula>LEFT(Z70,LEN("No eficaz"))="No eficaz"</formula>
    </cfRule>
  </conditionalFormatting>
  <conditionalFormatting sqref="Z70">
    <cfRule type="beginsWith" dxfId="732" priority="862" operator="beginsWith" text="Eficaz">
      <formula>LEFT(Z70,LEN("Eficaz"))="Eficaz"</formula>
    </cfRule>
  </conditionalFormatting>
  <conditionalFormatting sqref="Z70">
    <cfRule type="expression" dxfId="731" priority="861">
      <formula>U70="ASUMIR"</formula>
    </cfRule>
  </conditionalFormatting>
  <conditionalFormatting sqref="Z69">
    <cfRule type="beginsWith" dxfId="730" priority="859" operator="beginsWith" text="No eficaz">
      <formula>LEFT(Z69,LEN("No eficaz"))="No eficaz"</formula>
    </cfRule>
  </conditionalFormatting>
  <conditionalFormatting sqref="Z69">
    <cfRule type="beginsWith" dxfId="729" priority="858" operator="beginsWith" text="Eficaz">
      <formula>LEFT(Z69,LEN("Eficaz"))="Eficaz"</formula>
    </cfRule>
  </conditionalFormatting>
  <conditionalFormatting sqref="Z69">
    <cfRule type="expression" dxfId="728" priority="857">
      <formula>U69="ASUMIR"</formula>
    </cfRule>
  </conditionalFormatting>
  <conditionalFormatting sqref="Z68">
    <cfRule type="beginsWith" dxfId="727" priority="855" operator="beginsWith" text="No eficaz">
      <formula>LEFT(Z68,LEN("No eficaz"))="No eficaz"</formula>
    </cfRule>
  </conditionalFormatting>
  <conditionalFormatting sqref="Z68">
    <cfRule type="beginsWith" dxfId="726" priority="854" operator="beginsWith" text="Eficaz">
      <formula>LEFT(Z68,LEN("Eficaz"))="Eficaz"</formula>
    </cfRule>
  </conditionalFormatting>
  <conditionalFormatting sqref="Z68">
    <cfRule type="expression" dxfId="725" priority="853">
      <formula>U68="ASUMIR"</formula>
    </cfRule>
  </conditionalFormatting>
  <conditionalFormatting sqref="Z60">
    <cfRule type="beginsWith" dxfId="724" priority="851" operator="beginsWith" text="No eficaz">
      <formula>LEFT(Z60,LEN("No eficaz"))="No eficaz"</formula>
    </cfRule>
  </conditionalFormatting>
  <conditionalFormatting sqref="Z60">
    <cfRule type="beginsWith" dxfId="723" priority="850" operator="beginsWith" text="Eficaz">
      <formula>LEFT(Z60,LEN("Eficaz"))="Eficaz"</formula>
    </cfRule>
  </conditionalFormatting>
  <conditionalFormatting sqref="Z60">
    <cfRule type="expression" dxfId="722" priority="849">
      <formula>U60="ASUMIR"</formula>
    </cfRule>
  </conditionalFormatting>
  <conditionalFormatting sqref="Z63">
    <cfRule type="beginsWith" dxfId="721" priority="847" operator="beginsWith" text="No eficaz">
      <formula>LEFT(Z63,LEN("No eficaz"))="No eficaz"</formula>
    </cfRule>
  </conditionalFormatting>
  <conditionalFormatting sqref="Z63">
    <cfRule type="beginsWith" dxfId="720" priority="846" operator="beginsWith" text="Eficaz">
      <formula>LEFT(Z63,LEN("Eficaz"))="Eficaz"</formula>
    </cfRule>
  </conditionalFormatting>
  <conditionalFormatting sqref="Z63">
    <cfRule type="expression" dxfId="719" priority="845">
      <formula>U63="ASUMIR"</formula>
    </cfRule>
  </conditionalFormatting>
  <conditionalFormatting sqref="AB82:AB90">
    <cfRule type="containsText" dxfId="718" priority="842" operator="containsText" text="CONTINUA LA ACCIÓN ANTERIOR">
      <formula>NOT(ISERROR(SEARCH("CONTINUA LA ACCIÓN ANTERIOR",AB82)))</formula>
    </cfRule>
    <cfRule type="containsText" dxfId="717" priority="843" operator="containsText" text="REQUIERE NUEVA ACCIÓN">
      <formula>NOT(ISERROR(SEARCH("REQUIERE NUEVA ACCIÓN",AB82)))</formula>
    </cfRule>
    <cfRule type="containsText" dxfId="716" priority="844" operator="containsText" text="RIESGO CONTROLADO">
      <formula>NOT(ISERROR(SEARCH("RIESGO CONTROLADO",AB82)))</formula>
    </cfRule>
  </conditionalFormatting>
  <conditionalFormatting sqref="X91:X105">
    <cfRule type="cellIs" dxfId="715" priority="831" operator="equal">
      <formula>"NO_CUMPLIDA"</formula>
    </cfRule>
    <cfRule type="expression" dxfId="714" priority="834">
      <formula>U91="ASUMIR"</formula>
    </cfRule>
  </conditionalFormatting>
  <conditionalFormatting sqref="Y91:Y105">
    <cfRule type="expression" dxfId="713" priority="815">
      <formula>U91="ASUMIR"</formula>
    </cfRule>
  </conditionalFormatting>
  <conditionalFormatting sqref="Z91:Z105">
    <cfRule type="expression" dxfId="712" priority="833">
      <formula>U91="ASUMIR"</formula>
    </cfRule>
    <cfRule type="beginsWith" dxfId="711" priority="835" operator="beginsWith" text="Eficaz">
      <formula>LEFT(Z91,LEN("Eficaz"))="Eficaz"</formula>
    </cfRule>
    <cfRule type="beginsWith" dxfId="710" priority="836" operator="beginsWith" text="No eficaz">
      <formula>LEFT(Z91,LEN("No eficaz"))="No eficaz"</formula>
    </cfRule>
  </conditionalFormatting>
  <conditionalFormatting sqref="AA93:AA97 AA99 AA101">
    <cfRule type="expression" dxfId="709" priority="832">
      <formula>U93="ASUMIR"</formula>
    </cfRule>
  </conditionalFormatting>
  <conditionalFormatting sqref="AA93">
    <cfRule type="expression" dxfId="708" priority="828">
      <formula>$X$12&lt;&gt;"CUMPLIMIENTO_TOTAL"</formula>
    </cfRule>
  </conditionalFormatting>
  <conditionalFormatting sqref="AA94">
    <cfRule type="expression" dxfId="707" priority="827">
      <formula>$X$13&lt;&gt;"CUMPLIMIENTO_TOTAL"</formula>
    </cfRule>
  </conditionalFormatting>
  <conditionalFormatting sqref="AA95">
    <cfRule type="expression" dxfId="706" priority="826">
      <formula>$X$14&lt;&gt;"CUMPLIMIENTO_TOTAL"</formula>
    </cfRule>
  </conditionalFormatting>
  <conditionalFormatting sqref="AA96">
    <cfRule type="expression" dxfId="705" priority="825">
      <formula>$X$15&lt;&gt;"CUMPLIMIENTO_TOTAL"</formula>
    </cfRule>
  </conditionalFormatting>
  <conditionalFormatting sqref="AA97">
    <cfRule type="expression" dxfId="704" priority="824">
      <formula>$X$16&lt;&gt;"CUMPLIMIENTO_TOTAL"</formula>
    </cfRule>
  </conditionalFormatting>
  <conditionalFormatting sqref="AA99">
    <cfRule type="expression" dxfId="703" priority="822">
      <formula>$X$18&lt;&gt;"CUMPLIMIENTO_TOTAL"</formula>
    </cfRule>
  </conditionalFormatting>
  <conditionalFormatting sqref="AA101">
    <cfRule type="expression" dxfId="702" priority="820">
      <formula>$X$20&lt;&gt;"CUMPLIMIENTO_TOTAL"</formula>
    </cfRule>
  </conditionalFormatting>
  <conditionalFormatting sqref="AB91:AB105">
    <cfRule type="containsText" dxfId="701" priority="837" operator="containsText" text="CONTINUA LA ACCIÓN ANTERIOR">
      <formula>NOT(ISERROR(SEARCH("CONTINUA LA ACCIÓN ANTERIOR",AB91)))</formula>
    </cfRule>
    <cfRule type="containsText" dxfId="700" priority="838" operator="containsText" text="REQUIERE NUEVA ACCIÓN">
      <formula>NOT(ISERROR(SEARCH("REQUIERE NUEVA ACCIÓN",AB91)))</formula>
    </cfRule>
    <cfRule type="containsText" dxfId="699" priority="839" operator="containsText" text="RIESGO CONTROLADO">
      <formula>NOT(ISERROR(SEARCH("RIESGO CONTROLADO",AB91)))</formula>
    </cfRule>
  </conditionalFormatting>
  <conditionalFormatting sqref="AB106:AB120">
    <cfRule type="containsText" dxfId="698" priority="810" operator="containsText" text="CONTINUA LA ACCIÓN ANTERIOR">
      <formula>NOT(ISERROR(SEARCH("CONTINUA LA ACCIÓN ANTERIOR",AB106)))</formula>
    </cfRule>
    <cfRule type="containsText" dxfId="697" priority="811" operator="containsText" text="REQUIERE NUEVA ACCIÓN">
      <formula>NOT(ISERROR(SEARCH("REQUIERE NUEVA ACCIÓN",AB106)))</formula>
    </cfRule>
    <cfRule type="containsText" dxfId="696" priority="812" operator="containsText" text="RIESGO CONTROLADO">
      <formula>NOT(ISERROR(SEARCH("RIESGO CONTROLADO",AB106)))</formula>
    </cfRule>
  </conditionalFormatting>
  <conditionalFormatting sqref="Z106:Z120">
    <cfRule type="beginsWith" dxfId="695" priority="809" operator="beginsWith" text="No eficaz">
      <formula>LEFT(Z106,LEN("No eficaz"))="No eficaz"</formula>
    </cfRule>
  </conditionalFormatting>
  <conditionalFormatting sqref="Z106:Z120">
    <cfRule type="beginsWith" dxfId="694" priority="808" operator="beginsWith" text="Eficaz">
      <formula>LEFT(Z106,LEN("Eficaz"))="Eficaz"</formula>
    </cfRule>
  </conditionalFormatting>
  <conditionalFormatting sqref="X106:X120">
    <cfRule type="expression" dxfId="693" priority="807">
      <formula>U106="ASUMIR"</formula>
    </cfRule>
  </conditionalFormatting>
  <conditionalFormatting sqref="Z106:Z120">
    <cfRule type="expression" dxfId="692" priority="806">
      <formula>U106="ASUMIR"</formula>
    </cfRule>
  </conditionalFormatting>
  <conditionalFormatting sqref="Y106:Y120">
    <cfRule type="expression" dxfId="691" priority="805">
      <formula>U106="ASUMIR"</formula>
    </cfRule>
  </conditionalFormatting>
  <conditionalFormatting sqref="AA106:AA114 AA117:AA120">
    <cfRule type="expression" dxfId="690" priority="804">
      <formula>U106="ASUMIR"</formula>
    </cfRule>
  </conditionalFormatting>
  <conditionalFormatting sqref="X106:X120">
    <cfRule type="cellIs" dxfId="689" priority="803" operator="equal">
      <formula>"NO_CUMPLIDA"</formula>
    </cfRule>
  </conditionalFormatting>
  <conditionalFormatting sqref="X107:X120">
    <cfRule type="cellIs" dxfId="688" priority="802" operator="equal">
      <formula>"NO_CUMPLIDA"</formula>
    </cfRule>
  </conditionalFormatting>
  <conditionalFormatting sqref="AA106">
    <cfRule type="expression" dxfId="687" priority="801">
      <formula>$X106&lt;&gt;"CUMPLIMIENTO_TOTAL"</formula>
    </cfRule>
  </conditionalFormatting>
  <conditionalFormatting sqref="AA107">
    <cfRule type="expression" dxfId="686" priority="800">
      <formula>$X$11&lt;&gt;"CUMPLIMIENTO_TOTAL"</formula>
    </cfRule>
  </conditionalFormatting>
  <conditionalFormatting sqref="AA108">
    <cfRule type="expression" dxfId="685" priority="799">
      <formula>$X$12&lt;&gt;"CUMPLIMIENTO_TOTAL"</formula>
    </cfRule>
  </conditionalFormatting>
  <conditionalFormatting sqref="AA109">
    <cfRule type="expression" dxfId="684" priority="798">
      <formula>$X$13&lt;&gt;"CUMPLIMIENTO_TOTAL"</formula>
    </cfRule>
  </conditionalFormatting>
  <conditionalFormatting sqref="AA110">
    <cfRule type="expression" dxfId="683" priority="797">
      <formula>$X$14&lt;&gt;"CUMPLIMIENTO_TOTAL"</formula>
    </cfRule>
  </conditionalFormatting>
  <conditionalFormatting sqref="AA111">
    <cfRule type="expression" dxfId="682" priority="796">
      <formula>$X$15&lt;&gt;"CUMPLIMIENTO_TOTAL"</formula>
    </cfRule>
  </conditionalFormatting>
  <conditionalFormatting sqref="AA112">
    <cfRule type="expression" dxfId="681" priority="795">
      <formula>$X$16&lt;&gt;"CUMPLIMIENTO_TOTAL"</formula>
    </cfRule>
  </conditionalFormatting>
  <conditionalFormatting sqref="AA113">
    <cfRule type="expression" dxfId="680" priority="794">
      <formula>$X$17&lt;&gt;"CUMPLIMIENTO_TOTAL"</formula>
    </cfRule>
  </conditionalFormatting>
  <conditionalFormatting sqref="AA114">
    <cfRule type="expression" dxfId="679" priority="793">
      <formula>$X$18&lt;&gt;"CUMPLIMIENTO_TOTAL"</formula>
    </cfRule>
  </conditionalFormatting>
  <conditionalFormatting sqref="AA117">
    <cfRule type="expression" dxfId="678" priority="790">
      <formula>$X$21&lt;&gt;"CUMPLIMIENTO_TOTAL"</formula>
    </cfRule>
  </conditionalFormatting>
  <conditionalFormatting sqref="AA118">
    <cfRule type="expression" dxfId="677" priority="789">
      <formula>$X$22&lt;&gt;"CUMPLIMIENTO_TOTAL"</formula>
    </cfRule>
  </conditionalFormatting>
  <conditionalFormatting sqref="AA119">
    <cfRule type="expression" dxfId="676" priority="788">
      <formula>$X$23&lt;&gt;"CUMPLIMIENTO_TOTAL"</formula>
    </cfRule>
  </conditionalFormatting>
  <conditionalFormatting sqref="AA120">
    <cfRule type="expression" dxfId="675" priority="787">
      <formula>$X$24&lt;&gt;"CUMPLIMIENTO_TOTAL"</formula>
    </cfRule>
  </conditionalFormatting>
  <conditionalFormatting sqref="AA107:AA114 AA117:AA120">
    <cfRule type="expression" dxfId="674" priority="786">
      <formula>$X107&lt;&gt;"CUMPLIMIENTO_TOTAL"</formula>
    </cfRule>
  </conditionalFormatting>
  <conditionalFormatting sqref="X107">
    <cfRule type="cellIs" dxfId="673" priority="785" operator="equal">
      <formula>"NO_CUMPLIDA"</formula>
    </cfRule>
  </conditionalFormatting>
  <conditionalFormatting sqref="X121:X138">
    <cfRule type="cellIs" dxfId="672" priority="773" operator="equal">
      <formula>"NO_CUMPLIDA"</formula>
    </cfRule>
    <cfRule type="expression" dxfId="671" priority="777">
      <formula>U121="ASUMIR"</formula>
    </cfRule>
  </conditionalFormatting>
  <conditionalFormatting sqref="Y121:Y138">
    <cfRule type="expression" dxfId="670" priority="775">
      <formula>U121="ASUMIR"</formula>
    </cfRule>
  </conditionalFormatting>
  <conditionalFormatting sqref="Z121:Z138">
    <cfRule type="expression" dxfId="669" priority="776">
      <formula>U121="ASUMIR"</formula>
    </cfRule>
    <cfRule type="beginsWith" dxfId="668" priority="778" operator="beginsWith" text="Eficaz">
      <formula>LEFT(Z121,LEN("Eficaz"))="Eficaz"</formula>
    </cfRule>
    <cfRule type="beginsWith" dxfId="667" priority="779" operator="beginsWith" text="No eficaz">
      <formula>LEFT(Z121,LEN("No eficaz"))="No eficaz"</formula>
    </cfRule>
  </conditionalFormatting>
  <conditionalFormatting sqref="AA121">
    <cfRule type="expression" dxfId="666" priority="772">
      <formula>$X$10&lt;&gt;"CUMPLIMIENTO_TOTAL"</formula>
    </cfRule>
  </conditionalFormatting>
  <conditionalFormatting sqref="AA121:AA136 AA138">
    <cfRule type="expression" dxfId="665" priority="774">
      <formula>U121="ASUMIR"</formula>
    </cfRule>
  </conditionalFormatting>
  <conditionalFormatting sqref="AA122">
    <cfRule type="expression" dxfId="664" priority="771">
      <formula>$X$11&lt;&gt;"CUMPLIMIENTO_TOTAL"</formula>
    </cfRule>
  </conditionalFormatting>
  <conditionalFormatting sqref="AA123">
    <cfRule type="expression" dxfId="663" priority="770">
      <formula>$X$12&lt;&gt;"CUMPLIMIENTO_TOTAL"</formula>
    </cfRule>
  </conditionalFormatting>
  <conditionalFormatting sqref="AA124">
    <cfRule type="expression" dxfId="662" priority="769">
      <formula>$X$13&lt;&gt;"CUMPLIMIENTO_TOTAL"</formula>
    </cfRule>
  </conditionalFormatting>
  <conditionalFormatting sqref="AA125">
    <cfRule type="expression" dxfId="661" priority="768">
      <formula>$X$14&lt;&gt;"CUMPLIMIENTO_TOTAL"</formula>
    </cfRule>
  </conditionalFormatting>
  <conditionalFormatting sqref="AA126">
    <cfRule type="expression" dxfId="660" priority="767">
      <formula>$X$15&lt;&gt;"CUMPLIMIENTO_TOTAL"</formula>
    </cfRule>
  </conditionalFormatting>
  <conditionalFormatting sqref="AA127">
    <cfRule type="expression" dxfId="659" priority="766">
      <formula>$X$16&lt;&gt;"CUMPLIMIENTO_TOTAL"</formula>
    </cfRule>
  </conditionalFormatting>
  <conditionalFormatting sqref="AA128">
    <cfRule type="expression" dxfId="658" priority="765">
      <formula>$X$17&lt;&gt;"CUMPLIMIENTO_TOTAL"</formula>
    </cfRule>
  </conditionalFormatting>
  <conditionalFormatting sqref="AA129">
    <cfRule type="expression" dxfId="657" priority="764">
      <formula>$X$18&lt;&gt;"CUMPLIMIENTO_TOTAL"</formula>
    </cfRule>
  </conditionalFormatting>
  <conditionalFormatting sqref="AA130">
    <cfRule type="expression" dxfId="656" priority="763">
      <formula>$X$19&lt;&gt;"CUMPLIMIENTO_TOTAL"</formula>
    </cfRule>
  </conditionalFormatting>
  <conditionalFormatting sqref="AA131">
    <cfRule type="expression" dxfId="655" priority="762">
      <formula>$X$20&lt;&gt;"CUMPLIMIENTO_TOTAL"</formula>
    </cfRule>
  </conditionalFormatting>
  <conditionalFormatting sqref="AA132">
    <cfRule type="expression" dxfId="654" priority="761">
      <formula>$X$21&lt;&gt;"CUMPLIMIENTO_TOTAL"</formula>
    </cfRule>
  </conditionalFormatting>
  <conditionalFormatting sqref="AA133">
    <cfRule type="expression" dxfId="653" priority="760">
      <formula>$X$22&lt;&gt;"CUMPLIMIENTO_TOTAL"</formula>
    </cfRule>
  </conditionalFormatting>
  <conditionalFormatting sqref="AA134">
    <cfRule type="expression" dxfId="652" priority="759">
      <formula>$X$23&lt;&gt;"CUMPLIMIENTO_TOTAL"</formula>
    </cfRule>
  </conditionalFormatting>
  <conditionalFormatting sqref="AA135">
    <cfRule type="expression" dxfId="651" priority="758">
      <formula>$X$24&lt;&gt;"CUMPLIMIENTO_TOTAL"</formula>
    </cfRule>
  </conditionalFormatting>
  <conditionalFormatting sqref="AA136">
    <cfRule type="expression" dxfId="650" priority="757">
      <formula>$X$25&lt;&gt;"CUMPLIMIENTO_TOTAL"</formula>
    </cfRule>
  </conditionalFormatting>
  <conditionalFormatting sqref="AA138">
    <cfRule type="expression" dxfId="649" priority="755">
      <formula>$X$27&lt;&gt;"CUMPLIMIENTO_TOTAL"</formula>
    </cfRule>
  </conditionalFormatting>
  <conditionalFormatting sqref="AB121:AB138">
    <cfRule type="containsText" dxfId="648" priority="780" operator="containsText" text="CONTINUA LA ACCIÓN ANTERIOR">
      <formula>NOT(ISERROR(SEARCH("CONTINUA LA ACCIÓN ANTERIOR",AB121)))</formula>
    </cfRule>
    <cfRule type="containsText" dxfId="647" priority="781" operator="containsText" text="REQUIERE NUEVA ACCIÓN">
      <formula>NOT(ISERROR(SEARCH("REQUIERE NUEVA ACCIÓN",AB121)))</formula>
    </cfRule>
    <cfRule type="containsText" dxfId="646" priority="782" operator="containsText" text="RIESGO CONTROLADO">
      <formula>NOT(ISERROR(SEARCH("RIESGO CONTROLADO",AB121)))</formula>
    </cfRule>
  </conditionalFormatting>
  <conditionalFormatting sqref="X139:X147">
    <cfRule type="cellIs" dxfId="645" priority="743" operator="equal">
      <formula>"NO_CUMPLIDA"</formula>
    </cfRule>
    <cfRule type="expression" dxfId="644" priority="747">
      <formula>U139="ASUMIR"</formula>
    </cfRule>
  </conditionalFormatting>
  <conditionalFormatting sqref="Y139:Y147">
    <cfRule type="expression" dxfId="643" priority="745">
      <formula>U139="ASUMIR"</formula>
    </cfRule>
  </conditionalFormatting>
  <conditionalFormatting sqref="Z139:Z147">
    <cfRule type="expression" dxfId="642" priority="746">
      <formula>U139="ASUMIR"</formula>
    </cfRule>
    <cfRule type="beginsWith" dxfId="641" priority="748" operator="beginsWith" text="Eficaz">
      <formula>LEFT(Z139,LEN("Eficaz"))="Eficaz"</formula>
    </cfRule>
    <cfRule type="beginsWith" dxfId="640" priority="749" operator="beginsWith" text="No eficaz">
      <formula>LEFT(Z139,LEN("No eficaz"))="No eficaz"</formula>
    </cfRule>
  </conditionalFormatting>
  <conditionalFormatting sqref="AA139">
    <cfRule type="expression" dxfId="639" priority="742">
      <formula>$X$10&lt;&gt;"CUMPLIMIENTO_TOTAL"</formula>
    </cfRule>
  </conditionalFormatting>
  <conditionalFormatting sqref="AA139:AA147">
    <cfRule type="expression" dxfId="638" priority="744">
      <formula>U139="ASUMIR"</formula>
    </cfRule>
  </conditionalFormatting>
  <conditionalFormatting sqref="AA140">
    <cfRule type="expression" dxfId="637" priority="741">
      <formula>$X$11&lt;&gt;"CUMPLIMIENTO_TOTAL"</formula>
    </cfRule>
  </conditionalFormatting>
  <conditionalFormatting sqref="AA141">
    <cfRule type="expression" dxfId="636" priority="740">
      <formula>$X$12&lt;&gt;"CUMPLIMIENTO_TOTAL"</formula>
    </cfRule>
  </conditionalFormatting>
  <conditionalFormatting sqref="AA142">
    <cfRule type="expression" dxfId="635" priority="739">
      <formula>$X$13&lt;&gt;"CUMPLIMIENTO_TOTAL"</formula>
    </cfRule>
  </conditionalFormatting>
  <conditionalFormatting sqref="AA143">
    <cfRule type="expression" dxfId="634" priority="738">
      <formula>$X$14&lt;&gt;"CUMPLIMIENTO_TOTAL"</formula>
    </cfRule>
  </conditionalFormatting>
  <conditionalFormatting sqref="AA144">
    <cfRule type="expression" dxfId="633" priority="737">
      <formula>$X$15&lt;&gt;"CUMPLIMIENTO_TOTAL"</formula>
    </cfRule>
  </conditionalFormatting>
  <conditionalFormatting sqref="AA145">
    <cfRule type="expression" dxfId="632" priority="736">
      <formula>$X$16&lt;&gt;"CUMPLIMIENTO_TOTAL"</formula>
    </cfRule>
  </conditionalFormatting>
  <conditionalFormatting sqref="AA146">
    <cfRule type="expression" dxfId="631" priority="735">
      <formula>$X$17&lt;&gt;"CUMPLIMIENTO_TOTAL"</formula>
    </cfRule>
  </conditionalFormatting>
  <conditionalFormatting sqref="AA147">
    <cfRule type="expression" dxfId="630" priority="734">
      <formula>$X$18&lt;&gt;"CUMPLIMIENTO_TOTAL"</formula>
    </cfRule>
  </conditionalFormatting>
  <conditionalFormatting sqref="AB139:AB147">
    <cfRule type="containsText" dxfId="629" priority="750" operator="containsText" text="CONTINUA LA ACCIÓN ANTERIOR">
      <formula>NOT(ISERROR(SEARCH("CONTINUA LA ACCIÓN ANTERIOR",AB139)))</formula>
    </cfRule>
    <cfRule type="containsText" dxfId="628" priority="751" operator="containsText" text="REQUIERE NUEVA ACCIÓN">
      <formula>NOT(ISERROR(SEARCH("REQUIERE NUEVA ACCIÓN",AB139)))</formula>
    </cfRule>
    <cfRule type="containsText" dxfId="627" priority="752" operator="containsText" text="RIESGO CONTROLADO">
      <formula>NOT(ISERROR(SEARCH("RIESGO CONTROLADO",AB139)))</formula>
    </cfRule>
  </conditionalFormatting>
  <conditionalFormatting sqref="AB148:AB156">
    <cfRule type="containsText" dxfId="626" priority="729" operator="containsText" text="CONTINUA LA ACCIÓN ANTERIOR">
      <formula>NOT(ISERROR(SEARCH("CONTINUA LA ACCIÓN ANTERIOR",AB148)))</formula>
    </cfRule>
    <cfRule type="containsText" dxfId="625" priority="730" operator="containsText" text="REQUIERE NUEVA ACCIÓN">
      <formula>NOT(ISERROR(SEARCH("REQUIERE NUEVA ACCIÓN",AB148)))</formula>
    </cfRule>
    <cfRule type="containsText" dxfId="624" priority="731" operator="containsText" text="RIESGO CONTROLADO">
      <formula>NOT(ISERROR(SEARCH("RIESGO CONTROLADO",AB148)))</formula>
    </cfRule>
  </conditionalFormatting>
  <conditionalFormatting sqref="Z148:Z156">
    <cfRule type="beginsWith" dxfId="623" priority="728" operator="beginsWith" text="No eficaz">
      <formula>LEFT(Z148,LEN("No eficaz"))="No eficaz"</formula>
    </cfRule>
  </conditionalFormatting>
  <conditionalFormatting sqref="Z148:Z156">
    <cfRule type="beginsWith" dxfId="622" priority="727" operator="beginsWith" text="Eficaz">
      <formula>LEFT(Z148,LEN("Eficaz"))="Eficaz"</formula>
    </cfRule>
  </conditionalFormatting>
  <conditionalFormatting sqref="X148:X156">
    <cfRule type="expression" dxfId="621" priority="726">
      <formula>U148="ASUMIR"</formula>
    </cfRule>
  </conditionalFormatting>
  <conditionalFormatting sqref="Z148:Z156">
    <cfRule type="expression" dxfId="620" priority="725">
      <formula>U148="ASUMIR"</formula>
    </cfRule>
  </conditionalFormatting>
  <conditionalFormatting sqref="Y148:Y156">
    <cfRule type="expression" dxfId="619" priority="724">
      <formula>U148="ASUMIR"</formula>
    </cfRule>
  </conditionalFormatting>
  <conditionalFormatting sqref="AA151:AA156">
    <cfRule type="expression" dxfId="618" priority="723">
      <formula>U151="ASUMIR"</formula>
    </cfRule>
  </conditionalFormatting>
  <conditionalFormatting sqref="X148:X156">
    <cfRule type="cellIs" dxfId="617" priority="722" operator="equal">
      <formula>"NO_CUMPLIDA"</formula>
    </cfRule>
  </conditionalFormatting>
  <conditionalFormatting sqref="X149:X156">
    <cfRule type="cellIs" dxfId="616" priority="721" operator="equal">
      <formula>"NO_CUMPLIDA"</formula>
    </cfRule>
  </conditionalFormatting>
  <conditionalFormatting sqref="AA151">
    <cfRule type="expression" dxfId="615" priority="717">
      <formula>$X$13&lt;&gt;"CUMPLIMIENTO_TOTAL"</formula>
    </cfRule>
  </conditionalFormatting>
  <conditionalFormatting sqref="AA152">
    <cfRule type="expression" dxfId="614" priority="716">
      <formula>$X$14&lt;&gt;"CUMPLIMIENTO_TOTAL"</formula>
    </cfRule>
  </conditionalFormatting>
  <conditionalFormatting sqref="AA153">
    <cfRule type="expression" dxfId="613" priority="715">
      <formula>$X$15&lt;&gt;"CUMPLIMIENTO_TOTAL"</formula>
    </cfRule>
  </conditionalFormatting>
  <conditionalFormatting sqref="AA154">
    <cfRule type="expression" dxfId="612" priority="714">
      <formula>$X$16&lt;&gt;"CUMPLIMIENTO_TOTAL"</formula>
    </cfRule>
  </conditionalFormatting>
  <conditionalFormatting sqref="AA155">
    <cfRule type="expression" dxfId="611" priority="713">
      <formula>$X$17&lt;&gt;"CUMPLIMIENTO_TOTAL"</formula>
    </cfRule>
  </conditionalFormatting>
  <conditionalFormatting sqref="AA156">
    <cfRule type="expression" dxfId="610" priority="712">
      <formula>$X$18&lt;&gt;"CUMPLIMIENTO_TOTAL"</formula>
    </cfRule>
  </conditionalFormatting>
  <conditionalFormatting sqref="AB181:AB213">
    <cfRule type="containsText" dxfId="609" priority="703" operator="containsText" text="CONTINUA LA ACCIÓN ANTERIOR">
      <formula>NOT(ISERROR(SEARCH("CONTINUA LA ACCIÓN ANTERIOR",AB181)))</formula>
    </cfRule>
    <cfRule type="containsText" dxfId="608" priority="704" operator="containsText" text="REQUIERE NUEVA ACCIÓN">
      <formula>NOT(ISERROR(SEARCH("REQUIERE NUEVA ACCIÓN",AB181)))</formula>
    </cfRule>
    <cfRule type="containsText" dxfId="607" priority="705" operator="containsText" text="RIESGO CONTROLADO">
      <formula>NOT(ISERROR(SEARCH("RIESGO CONTROLADO",AB181)))</formula>
    </cfRule>
  </conditionalFormatting>
  <conditionalFormatting sqref="AB214:AB237">
    <cfRule type="containsText" dxfId="606" priority="700" operator="containsText" text="CONTINUA LA ACCIÓN ANTERIOR">
      <formula>NOT(ISERROR(SEARCH("CONTINUA LA ACCIÓN ANTERIOR",AB214)))</formula>
    </cfRule>
    <cfRule type="containsText" dxfId="605" priority="701" operator="containsText" text="REQUIERE NUEVA ACCIÓN">
      <formula>NOT(ISERROR(SEARCH("REQUIERE NUEVA ACCIÓN",AB214)))</formula>
    </cfRule>
    <cfRule type="containsText" dxfId="604" priority="702" operator="containsText" text="RIESGO CONTROLADO">
      <formula>NOT(ISERROR(SEARCH("RIESGO CONTROLADO",AB214)))</formula>
    </cfRule>
  </conditionalFormatting>
  <conditionalFormatting sqref="AB238:AB264">
    <cfRule type="containsText" dxfId="603" priority="695" operator="containsText" text="CONTINUA LA ACCIÓN ANTERIOR">
      <formula>NOT(ISERROR(SEARCH("CONTINUA LA ACCIÓN ANTERIOR",AB238)))</formula>
    </cfRule>
    <cfRule type="containsText" dxfId="602" priority="696" operator="containsText" text="REQUIERE NUEVA ACCIÓN">
      <formula>NOT(ISERROR(SEARCH("REQUIERE NUEVA ACCIÓN",AB238)))</formula>
    </cfRule>
    <cfRule type="containsText" dxfId="601" priority="697" operator="containsText" text="RIESGO CONTROLADO">
      <formula>NOT(ISERROR(SEARCH("RIESGO CONTROLADO",AB238)))</formula>
    </cfRule>
  </conditionalFormatting>
  <conditionalFormatting sqref="Z238:Z264">
    <cfRule type="beginsWith" dxfId="600" priority="694" operator="beginsWith" text="No eficaz">
      <formula>LEFT(Z238,LEN("No eficaz"))="No eficaz"</formula>
    </cfRule>
  </conditionalFormatting>
  <conditionalFormatting sqref="Z238:Z264">
    <cfRule type="beginsWith" dxfId="599" priority="693" operator="beginsWith" text="Eficaz">
      <formula>LEFT(Z238,LEN("Eficaz"))="Eficaz"</formula>
    </cfRule>
  </conditionalFormatting>
  <conditionalFormatting sqref="X238:X264">
    <cfRule type="expression" dxfId="598" priority="692">
      <formula>U238="ASUMIR"</formula>
    </cfRule>
  </conditionalFormatting>
  <conditionalFormatting sqref="Z238:Z264">
    <cfRule type="expression" dxfId="597" priority="691">
      <formula>U238="ASUMIR"</formula>
    </cfRule>
  </conditionalFormatting>
  <conditionalFormatting sqref="Y238:Y261">
    <cfRule type="expression" dxfId="596" priority="690">
      <formula>U238="ASUMIR"</formula>
    </cfRule>
  </conditionalFormatting>
  <conditionalFormatting sqref="AA238:AA261">
    <cfRule type="expression" dxfId="595" priority="689">
      <formula>U238="ASUMIR"</formula>
    </cfRule>
  </conditionalFormatting>
  <conditionalFormatting sqref="X238:X264">
    <cfRule type="cellIs" dxfId="594" priority="688" operator="equal">
      <formula>"NO_CUMPLIDA"</formula>
    </cfRule>
  </conditionalFormatting>
  <conditionalFormatting sqref="X239:X264">
    <cfRule type="cellIs" dxfId="593" priority="687" operator="equal">
      <formula>"NO_CUMPLIDA"</formula>
    </cfRule>
  </conditionalFormatting>
  <conditionalFormatting sqref="AA238">
    <cfRule type="expression" dxfId="592" priority="686">
      <formula>$X$10&lt;&gt;"CUMPLIMIENTO_TOTAL"</formula>
    </cfRule>
  </conditionalFormatting>
  <conditionalFormatting sqref="AA239">
    <cfRule type="expression" dxfId="591" priority="685">
      <formula>$X$11&lt;&gt;"CUMPLIMIENTO_TOTAL"</formula>
    </cfRule>
  </conditionalFormatting>
  <conditionalFormatting sqref="AA240">
    <cfRule type="expression" dxfId="590" priority="684">
      <formula>$X$12&lt;&gt;"CUMPLIMIENTO_TOTAL"</formula>
    </cfRule>
  </conditionalFormatting>
  <conditionalFormatting sqref="AA241">
    <cfRule type="expression" dxfId="589" priority="683">
      <formula>$X$13&lt;&gt;"CUMPLIMIENTO_TOTAL"</formula>
    </cfRule>
  </conditionalFormatting>
  <conditionalFormatting sqref="AA242">
    <cfRule type="expression" dxfId="588" priority="682">
      <formula>$X$14&lt;&gt;"CUMPLIMIENTO_TOTAL"</formula>
    </cfRule>
  </conditionalFormatting>
  <conditionalFormatting sqref="AA243">
    <cfRule type="expression" dxfId="587" priority="681">
      <formula>$X$15&lt;&gt;"CUMPLIMIENTO_TOTAL"</formula>
    </cfRule>
  </conditionalFormatting>
  <conditionalFormatting sqref="AA244">
    <cfRule type="expression" dxfId="586" priority="680">
      <formula>$X$16&lt;&gt;"CUMPLIMIENTO_TOTAL"</formula>
    </cfRule>
  </conditionalFormatting>
  <conditionalFormatting sqref="AA245">
    <cfRule type="expression" dxfId="585" priority="679">
      <formula>$X$17&lt;&gt;"CUMPLIMIENTO_TOTAL"</formula>
    </cfRule>
  </conditionalFormatting>
  <conditionalFormatting sqref="AA246">
    <cfRule type="expression" dxfId="584" priority="678">
      <formula>$X$18&lt;&gt;"CUMPLIMIENTO_TOTAL"</formula>
    </cfRule>
  </conditionalFormatting>
  <conditionalFormatting sqref="AA247">
    <cfRule type="expression" dxfId="583" priority="677">
      <formula>$X$19&lt;&gt;"CUMPLIMIENTO_TOTAL"</formula>
    </cfRule>
  </conditionalFormatting>
  <conditionalFormatting sqref="AA248">
    <cfRule type="expression" dxfId="582" priority="676">
      <formula>$X$20&lt;&gt;"CUMPLIMIENTO_TOTAL"</formula>
    </cfRule>
  </conditionalFormatting>
  <conditionalFormatting sqref="AA249">
    <cfRule type="expression" dxfId="581" priority="675">
      <formula>$X$21&lt;&gt;"CUMPLIMIENTO_TOTAL"</formula>
    </cfRule>
  </conditionalFormatting>
  <conditionalFormatting sqref="AA250">
    <cfRule type="expression" dxfId="580" priority="674">
      <formula>$X$22&lt;&gt;"CUMPLIMIENTO_TOTAL"</formula>
    </cfRule>
  </conditionalFormatting>
  <conditionalFormatting sqref="AA251">
    <cfRule type="expression" dxfId="579" priority="673">
      <formula>$X$23&lt;&gt;"CUMPLIMIENTO_TOTAL"</formula>
    </cfRule>
  </conditionalFormatting>
  <conditionalFormatting sqref="AA252">
    <cfRule type="expression" dxfId="578" priority="672">
      <formula>$X$24&lt;&gt;"CUMPLIMIENTO_TOTAL"</formula>
    </cfRule>
  </conditionalFormatting>
  <conditionalFormatting sqref="AA253">
    <cfRule type="expression" dxfId="577" priority="671">
      <formula>$X$25&lt;&gt;"CUMPLIMIENTO_TOTAL"</formula>
    </cfRule>
  </conditionalFormatting>
  <conditionalFormatting sqref="AA254">
    <cfRule type="expression" dxfId="576" priority="670">
      <formula>$X$26&lt;&gt;"CUMPLIMIENTO_TOTAL"</formula>
    </cfRule>
  </conditionalFormatting>
  <conditionalFormatting sqref="AA255">
    <cfRule type="expression" dxfId="575" priority="669">
      <formula>$X$27&lt;&gt;"CUMPLIMIENTO_TOTAL"</formula>
    </cfRule>
  </conditionalFormatting>
  <conditionalFormatting sqref="AA256">
    <cfRule type="expression" dxfId="574" priority="668">
      <formula>$X$28&lt;&gt;"CUMPLIMIENTO_TOTAL"</formula>
    </cfRule>
  </conditionalFormatting>
  <conditionalFormatting sqref="AA257">
    <cfRule type="expression" dxfId="573" priority="667">
      <formula>$X$29&lt;&gt;"CUMPLIMIENTO_TOTAL"</formula>
    </cfRule>
  </conditionalFormatting>
  <conditionalFormatting sqref="AA258">
    <cfRule type="expression" dxfId="572" priority="666">
      <formula>$X$30&lt;&gt;"CUMPLIMIENTO_TOTAL"</formula>
    </cfRule>
  </conditionalFormatting>
  <conditionalFormatting sqref="AA259">
    <cfRule type="expression" dxfId="571" priority="665">
      <formula>$X$31&lt;&gt;"CUMPLIMIENTO_TOTAL"</formula>
    </cfRule>
  </conditionalFormatting>
  <conditionalFormatting sqref="AA260">
    <cfRule type="expression" dxfId="570" priority="664">
      <formula>$X$32&lt;&gt;"CUMPLIMIENTO_TOTAL"</formula>
    </cfRule>
  </conditionalFormatting>
  <conditionalFormatting sqref="AA261">
    <cfRule type="expression" dxfId="569" priority="663">
      <formula>$X$33&lt;&gt;"CUMPLIMIENTO_TOTAL"</formula>
    </cfRule>
  </conditionalFormatting>
  <conditionalFormatting sqref="Y262:Y264">
    <cfRule type="expression" dxfId="568" priority="659">
      <formula>U262="ASUMIR"</formula>
    </cfRule>
  </conditionalFormatting>
  <conditionalFormatting sqref="X265:X300">
    <cfRule type="cellIs" dxfId="567" priority="647" operator="equal">
      <formula>"NO_CUMPLIDA"</formula>
    </cfRule>
    <cfRule type="expression" dxfId="566" priority="651">
      <formula>U265="ASUMIR"</formula>
    </cfRule>
  </conditionalFormatting>
  <conditionalFormatting sqref="Y265:Y300">
    <cfRule type="expression" dxfId="565" priority="649">
      <formula>U265="ASUMIR"</formula>
    </cfRule>
  </conditionalFormatting>
  <conditionalFormatting sqref="Z265:Z300">
    <cfRule type="expression" dxfId="564" priority="650">
      <formula>U265="ASUMIR"</formula>
    </cfRule>
    <cfRule type="beginsWith" dxfId="563" priority="652" operator="beginsWith" text="Eficaz">
      <formula>LEFT(Z265,LEN("Eficaz"))="Eficaz"</formula>
    </cfRule>
    <cfRule type="beginsWith" dxfId="562" priority="653" operator="beginsWith" text="No eficaz">
      <formula>LEFT(Z265,LEN("No eficaz"))="No eficaz"</formula>
    </cfRule>
  </conditionalFormatting>
  <conditionalFormatting sqref="AA265">
    <cfRule type="expression" dxfId="561" priority="646">
      <formula>$X$10&lt;&gt;"CUMPLIMIENTO_TOTAL"</formula>
    </cfRule>
  </conditionalFormatting>
  <conditionalFormatting sqref="AA265:AA276 AA281:AA282 AA284:AA288 AA278:AA279 AA290:AA291 AA293:AA300">
    <cfRule type="expression" dxfId="560" priority="648">
      <formula>U265="ASUMIR"</formula>
    </cfRule>
  </conditionalFormatting>
  <conditionalFormatting sqref="AA266">
    <cfRule type="expression" dxfId="559" priority="645">
      <formula>$X$11&lt;&gt;"CUMPLIMIENTO_TOTAL"</formula>
    </cfRule>
  </conditionalFormatting>
  <conditionalFormatting sqref="AA267">
    <cfRule type="expression" dxfId="558" priority="644">
      <formula>$X$12&lt;&gt;"CUMPLIMIENTO_TOTAL"</formula>
    </cfRule>
  </conditionalFormatting>
  <conditionalFormatting sqref="AA268">
    <cfRule type="expression" dxfId="557" priority="643">
      <formula>$X$13&lt;&gt;"CUMPLIMIENTO_TOTAL"</formula>
    </cfRule>
  </conditionalFormatting>
  <conditionalFormatting sqref="AA269">
    <cfRule type="expression" dxfId="556" priority="642">
      <formula>$X$14&lt;&gt;"CUMPLIMIENTO_TOTAL"</formula>
    </cfRule>
  </conditionalFormatting>
  <conditionalFormatting sqref="AA270">
    <cfRule type="expression" dxfId="555" priority="641">
      <formula>$X$15&lt;&gt;"CUMPLIMIENTO_TOTAL"</formula>
    </cfRule>
  </conditionalFormatting>
  <conditionalFormatting sqref="AA271">
    <cfRule type="expression" dxfId="554" priority="640">
      <formula>$X$16&lt;&gt;"CUMPLIMIENTO_TOTAL"</formula>
    </cfRule>
  </conditionalFormatting>
  <conditionalFormatting sqref="AA272">
    <cfRule type="expression" dxfId="553" priority="639">
      <formula>$X$17&lt;&gt;"CUMPLIMIENTO_TOTAL"</formula>
    </cfRule>
  </conditionalFormatting>
  <conditionalFormatting sqref="AA273">
    <cfRule type="expression" dxfId="552" priority="638">
      <formula>$X$18&lt;&gt;"CUMPLIMIENTO_TOTAL"</formula>
    </cfRule>
  </conditionalFormatting>
  <conditionalFormatting sqref="AA274">
    <cfRule type="expression" dxfId="551" priority="637">
      <formula>$X$19&lt;&gt;"CUMPLIMIENTO_TOTAL"</formula>
    </cfRule>
  </conditionalFormatting>
  <conditionalFormatting sqref="AA275">
    <cfRule type="expression" dxfId="550" priority="636">
      <formula>$X$20&lt;&gt;"CUMPLIMIENTO_TOTAL"</formula>
    </cfRule>
  </conditionalFormatting>
  <conditionalFormatting sqref="AA276">
    <cfRule type="expression" dxfId="549" priority="635">
      <formula>$X$21&lt;&gt;"CUMPLIMIENTO_TOTAL"</formula>
    </cfRule>
  </conditionalFormatting>
  <conditionalFormatting sqref="AA278">
    <cfRule type="expression" dxfId="548" priority="633">
      <formula>$X$23&lt;&gt;"CUMPLIMIENTO_TOTAL"</formula>
    </cfRule>
  </conditionalFormatting>
  <conditionalFormatting sqref="AA279">
    <cfRule type="expression" dxfId="547" priority="632">
      <formula>$X$24&lt;&gt;"CUMPLIMIENTO_TOTAL"</formula>
    </cfRule>
  </conditionalFormatting>
  <conditionalFormatting sqref="AA281">
    <cfRule type="expression" dxfId="546" priority="630">
      <formula>$X$26&lt;&gt;"CUMPLIMIENTO_TOTAL"</formula>
    </cfRule>
  </conditionalFormatting>
  <conditionalFormatting sqref="AA282">
    <cfRule type="expression" dxfId="545" priority="629">
      <formula>$X$27&lt;&gt;"CUMPLIMIENTO_TOTAL"</formula>
    </cfRule>
  </conditionalFormatting>
  <conditionalFormatting sqref="AA284">
    <cfRule type="expression" dxfId="544" priority="627">
      <formula>$X$29&lt;&gt;"CUMPLIMIENTO_TOTAL"</formula>
    </cfRule>
  </conditionalFormatting>
  <conditionalFormatting sqref="AA285">
    <cfRule type="expression" dxfId="543" priority="626">
      <formula>$X$30&lt;&gt;"CUMPLIMIENTO_TOTAL"</formula>
    </cfRule>
  </conditionalFormatting>
  <conditionalFormatting sqref="AA286">
    <cfRule type="expression" dxfId="542" priority="625">
      <formula>$X$31&lt;&gt;"CUMPLIMIENTO_TOTAL"</formula>
    </cfRule>
  </conditionalFormatting>
  <conditionalFormatting sqref="AA287">
    <cfRule type="expression" dxfId="541" priority="624">
      <formula>$X$32&lt;&gt;"CUMPLIMIENTO_TOTAL"</formula>
    </cfRule>
  </conditionalFormatting>
  <conditionalFormatting sqref="AA288">
    <cfRule type="expression" dxfId="540" priority="623">
      <formula>$X$33&lt;&gt;"CUMPLIMIENTO_TOTAL"</formula>
    </cfRule>
  </conditionalFormatting>
  <conditionalFormatting sqref="AA290">
    <cfRule type="expression" dxfId="539" priority="621">
      <formula>$X$35&lt;&gt;"CUMPLIMIENTO_TOTAL"</formula>
    </cfRule>
  </conditionalFormatting>
  <conditionalFormatting sqref="AA291">
    <cfRule type="expression" dxfId="538" priority="620">
      <formula>$X$36&lt;&gt;"CUMPLIMIENTO_TOTAL"</formula>
    </cfRule>
  </conditionalFormatting>
  <conditionalFormatting sqref="AA293">
    <cfRule type="expression" dxfId="537" priority="618">
      <formula>$X$38&lt;&gt;"CUMPLIMIENTO_TOTAL"</formula>
    </cfRule>
  </conditionalFormatting>
  <conditionalFormatting sqref="AA294">
    <cfRule type="expression" dxfId="536" priority="617">
      <formula>$X$39&lt;&gt;"CUMPLIMIENTO_TOTAL"</formula>
    </cfRule>
  </conditionalFormatting>
  <conditionalFormatting sqref="AA295">
    <cfRule type="expression" dxfId="535" priority="616">
      <formula>$X$40&lt;&gt;"CUMPLIMIENTO_TOTAL"</formula>
    </cfRule>
  </conditionalFormatting>
  <conditionalFormatting sqref="AA296">
    <cfRule type="expression" dxfId="534" priority="615">
      <formula>$X$41&lt;&gt;"CUMPLIMIENTO_TOTAL"</formula>
    </cfRule>
  </conditionalFormatting>
  <conditionalFormatting sqref="AA297">
    <cfRule type="expression" dxfId="533" priority="614">
      <formula>$X$42&lt;&gt;"CUMPLIMIENTO_TOTAL"</formula>
    </cfRule>
  </conditionalFormatting>
  <conditionalFormatting sqref="AA298">
    <cfRule type="expression" dxfId="532" priority="613">
      <formula>$X$43&lt;&gt;"CUMPLIMIENTO_TOTAL"</formula>
    </cfRule>
  </conditionalFormatting>
  <conditionalFormatting sqref="AA299">
    <cfRule type="expression" dxfId="531" priority="612">
      <formula>$X$44&lt;&gt;"CUMPLIMIENTO_TOTAL"</formula>
    </cfRule>
  </conditionalFormatting>
  <conditionalFormatting sqref="AA300">
    <cfRule type="expression" dxfId="530" priority="611">
      <formula>$X$45&lt;&gt;"CUMPLIMIENTO_TOTAL"</formula>
    </cfRule>
  </conditionalFormatting>
  <conditionalFormatting sqref="AB265:AB300">
    <cfRule type="containsText" dxfId="529" priority="654" operator="containsText" text="CONTINUA LA ACCIÓN ANTERIOR">
      <formula>NOT(ISERROR(SEARCH("CONTINUA LA ACCIÓN ANTERIOR",AB265)))</formula>
    </cfRule>
    <cfRule type="containsText" dxfId="528" priority="655" operator="containsText" text="REQUIERE NUEVA ACCIÓN">
      <formula>NOT(ISERROR(SEARCH("REQUIERE NUEVA ACCIÓN",AB265)))</formula>
    </cfRule>
    <cfRule type="containsText" dxfId="527" priority="656" operator="containsText" text="RIESGO CONTROLADO">
      <formula>NOT(ISERROR(SEARCH("RIESGO CONTROLADO",AB265)))</formula>
    </cfRule>
  </conditionalFormatting>
  <conditionalFormatting sqref="X301:X318">
    <cfRule type="cellIs" dxfId="526" priority="599" operator="equal">
      <formula>"NO_CUMPLIDA"</formula>
    </cfRule>
    <cfRule type="expression" dxfId="525" priority="603">
      <formula>U301="ASUMIR"</formula>
    </cfRule>
  </conditionalFormatting>
  <conditionalFormatting sqref="Y301:Y318">
    <cfRule type="expression" dxfId="524" priority="601">
      <formula>U301="ASUMIR"</formula>
    </cfRule>
  </conditionalFormatting>
  <conditionalFormatting sqref="Z301:Z318">
    <cfRule type="expression" dxfId="523" priority="602">
      <formula>U301="ASUMIR"</formula>
    </cfRule>
    <cfRule type="beginsWith" dxfId="522" priority="604" operator="beginsWith" text="Eficaz">
      <formula>LEFT(Z301,LEN("Eficaz"))="Eficaz"</formula>
    </cfRule>
    <cfRule type="beginsWith" dxfId="521" priority="605" operator="beginsWith" text="No eficaz">
      <formula>LEFT(Z301,LEN("No eficaz"))="No eficaz"</formula>
    </cfRule>
  </conditionalFormatting>
  <conditionalFormatting sqref="AA301">
    <cfRule type="expression" dxfId="520" priority="598">
      <formula>$X$10&lt;&gt;"CUMPLIMIENTO_TOTAL"</formula>
    </cfRule>
  </conditionalFormatting>
  <conditionalFormatting sqref="AA301:AA318">
    <cfRule type="expression" dxfId="519" priority="600">
      <formula>U301="ASUMIR"</formula>
    </cfRule>
  </conditionalFormatting>
  <conditionalFormatting sqref="AA302">
    <cfRule type="expression" dxfId="518" priority="597">
      <formula>$X$11&lt;&gt;"CUMPLIMIENTO_TOTAL"</formula>
    </cfRule>
  </conditionalFormatting>
  <conditionalFormatting sqref="AA303">
    <cfRule type="expression" dxfId="517" priority="596">
      <formula>$X$12&lt;&gt;"CUMPLIMIENTO_TOTAL"</formula>
    </cfRule>
  </conditionalFormatting>
  <conditionalFormatting sqref="AA304">
    <cfRule type="expression" dxfId="516" priority="595">
      <formula>$X$13&lt;&gt;"CUMPLIMIENTO_TOTAL"</formula>
    </cfRule>
  </conditionalFormatting>
  <conditionalFormatting sqref="AA305">
    <cfRule type="expression" dxfId="515" priority="594">
      <formula>$X$14&lt;&gt;"CUMPLIMIENTO_TOTAL"</formula>
    </cfRule>
  </conditionalFormatting>
  <conditionalFormatting sqref="AA306">
    <cfRule type="expression" dxfId="514" priority="593">
      <formula>$X$15&lt;&gt;"CUMPLIMIENTO_TOTAL"</formula>
    </cfRule>
  </conditionalFormatting>
  <conditionalFormatting sqref="AA307">
    <cfRule type="expression" dxfId="513" priority="592">
      <formula>$X$16&lt;&gt;"CUMPLIMIENTO_TOTAL"</formula>
    </cfRule>
  </conditionalFormatting>
  <conditionalFormatting sqref="AA308">
    <cfRule type="expression" dxfId="512" priority="591">
      <formula>$X$17&lt;&gt;"CUMPLIMIENTO_TOTAL"</formula>
    </cfRule>
  </conditionalFormatting>
  <conditionalFormatting sqref="AA309">
    <cfRule type="expression" dxfId="511" priority="590">
      <formula>$X$18&lt;&gt;"CUMPLIMIENTO_TOTAL"</formula>
    </cfRule>
  </conditionalFormatting>
  <conditionalFormatting sqref="AA310">
    <cfRule type="expression" dxfId="510" priority="589">
      <formula>$X$19&lt;&gt;"CUMPLIMIENTO_TOTAL"</formula>
    </cfRule>
  </conditionalFormatting>
  <conditionalFormatting sqref="AA311">
    <cfRule type="expression" dxfId="509" priority="588">
      <formula>$X$20&lt;&gt;"CUMPLIMIENTO_TOTAL"</formula>
    </cfRule>
  </conditionalFormatting>
  <conditionalFormatting sqref="AA312">
    <cfRule type="expression" dxfId="508" priority="587">
      <formula>$X$21&lt;&gt;"CUMPLIMIENTO_TOTAL"</formula>
    </cfRule>
  </conditionalFormatting>
  <conditionalFormatting sqref="AA313">
    <cfRule type="expression" dxfId="507" priority="586">
      <formula>$X$22&lt;&gt;"CUMPLIMIENTO_TOTAL"</formula>
    </cfRule>
  </conditionalFormatting>
  <conditionalFormatting sqref="AA314">
    <cfRule type="expression" dxfId="506" priority="585">
      <formula>$X$23&lt;&gt;"CUMPLIMIENTO_TOTAL"</formula>
    </cfRule>
  </conditionalFormatting>
  <conditionalFormatting sqref="AA315">
    <cfRule type="expression" dxfId="505" priority="584">
      <formula>$X$24&lt;&gt;"CUMPLIMIENTO_TOTAL"</formula>
    </cfRule>
  </conditionalFormatting>
  <conditionalFormatting sqref="AA316">
    <cfRule type="expression" dxfId="504" priority="583">
      <formula>$X$25&lt;&gt;"CUMPLIMIENTO_TOTAL"</formula>
    </cfRule>
  </conditionalFormatting>
  <conditionalFormatting sqref="AA317">
    <cfRule type="expression" dxfId="503" priority="582">
      <formula>$X$26&lt;&gt;"CUMPLIMIENTO_TOTAL"</formula>
    </cfRule>
  </conditionalFormatting>
  <conditionalFormatting sqref="AA318">
    <cfRule type="expression" dxfId="502" priority="581">
      <formula>$X$27&lt;&gt;"CUMPLIMIENTO_TOTAL"</formula>
    </cfRule>
  </conditionalFormatting>
  <conditionalFormatting sqref="AB301:AB318">
    <cfRule type="containsText" dxfId="501" priority="606" operator="containsText" text="CONTINUA LA ACCIÓN ANTERIOR">
      <formula>NOT(ISERROR(SEARCH("CONTINUA LA ACCIÓN ANTERIOR",AB301)))</formula>
    </cfRule>
    <cfRule type="containsText" dxfId="500" priority="607" operator="containsText" text="REQUIERE NUEVA ACCIÓN">
      <formula>NOT(ISERROR(SEARCH("REQUIERE NUEVA ACCIÓN",AB301)))</formula>
    </cfRule>
    <cfRule type="containsText" dxfId="499" priority="608" operator="containsText" text="RIESGO CONTROLADO">
      <formula>NOT(ISERROR(SEARCH("RIESGO CONTROLADO",AB301)))</formula>
    </cfRule>
  </conditionalFormatting>
  <conditionalFormatting sqref="AB319:AB321">
    <cfRule type="containsText" dxfId="498" priority="578" operator="containsText" text="CONTINUA LA ACCIÓN ANTERIOR">
      <formula>NOT(ISERROR(SEARCH("CONTINUA LA ACCIÓN ANTERIOR",AB319)))</formula>
    </cfRule>
    <cfRule type="containsText" dxfId="497" priority="579" operator="containsText" text="REQUIERE NUEVA ACCIÓN">
      <formula>NOT(ISERROR(SEARCH("REQUIERE NUEVA ACCIÓN",AB319)))</formula>
    </cfRule>
    <cfRule type="containsText" dxfId="496" priority="580" operator="containsText" text="RIESGO CONTROLADO">
      <formula>NOT(ISERROR(SEARCH("RIESGO CONTROLADO",AB319)))</formula>
    </cfRule>
  </conditionalFormatting>
  <conditionalFormatting sqref="X322:X324">
    <cfRule type="cellIs" dxfId="495" priority="566" operator="equal">
      <formula>"NO_CUMPLIDA"</formula>
    </cfRule>
    <cfRule type="expression" dxfId="494" priority="570">
      <formula>U322="ASUMIR"</formula>
    </cfRule>
  </conditionalFormatting>
  <conditionalFormatting sqref="Y323:Y324">
    <cfRule type="expression" dxfId="493" priority="568">
      <formula>U323="ASUMIR"</formula>
    </cfRule>
  </conditionalFormatting>
  <conditionalFormatting sqref="Z322:Z324">
    <cfRule type="expression" dxfId="492" priority="569">
      <formula>U322="ASUMIR"</formula>
    </cfRule>
    <cfRule type="beginsWith" dxfId="491" priority="571" operator="beginsWith" text="Eficaz">
      <formula>LEFT(Z322,LEN("Eficaz"))="Eficaz"</formula>
    </cfRule>
    <cfRule type="beginsWith" dxfId="490" priority="572" operator="beginsWith" text="No eficaz">
      <formula>LEFT(Z322,LEN("No eficaz"))="No eficaz"</formula>
    </cfRule>
  </conditionalFormatting>
  <conditionalFormatting sqref="AA322">
    <cfRule type="expression" dxfId="489" priority="565">
      <formula>$X$10&lt;&gt;"CUMPLIMIENTO_TOTAL"</formula>
    </cfRule>
  </conditionalFormatting>
  <conditionalFormatting sqref="AA322:AA324">
    <cfRule type="expression" dxfId="488" priority="567">
      <formula>U322="ASUMIR"</formula>
    </cfRule>
  </conditionalFormatting>
  <conditionalFormatting sqref="AA323">
    <cfRule type="expression" dxfId="487" priority="564">
      <formula>$X$11&lt;&gt;"CUMPLIMIENTO_TOTAL"</formula>
    </cfRule>
  </conditionalFormatting>
  <conditionalFormatting sqref="AA324">
    <cfRule type="expression" dxfId="486" priority="563">
      <formula>$X$12&lt;&gt;"CUMPLIMIENTO_TOTAL"</formula>
    </cfRule>
  </conditionalFormatting>
  <conditionalFormatting sqref="AB322:AB324">
    <cfRule type="containsText" dxfId="485" priority="573" operator="containsText" text="CONTINUA LA ACCIÓN ANTERIOR">
      <formula>NOT(ISERROR(SEARCH("CONTINUA LA ACCIÓN ANTERIOR",AB322)))</formula>
    </cfRule>
    <cfRule type="containsText" dxfId="484" priority="574" operator="containsText" text="REQUIERE NUEVA ACCIÓN">
      <formula>NOT(ISERROR(SEARCH("REQUIERE NUEVA ACCIÓN",AB322)))</formula>
    </cfRule>
    <cfRule type="containsText" dxfId="483" priority="575" operator="containsText" text="RIESGO CONTROLADO">
      <formula>NOT(ISERROR(SEARCH("RIESGO CONTROLADO",AB322)))</formula>
    </cfRule>
  </conditionalFormatting>
  <conditionalFormatting sqref="Y322">
    <cfRule type="expression" dxfId="482" priority="562">
      <formula>U322="ASUMIR"</formula>
    </cfRule>
  </conditionalFormatting>
  <conditionalFormatting sqref="AB328:AB330">
    <cfRule type="containsText" dxfId="481" priority="557" operator="containsText" text="CONTINUA LA ACCIÓN ANTERIOR">
      <formula>NOT(ISERROR(SEARCH("CONTINUA LA ACCIÓN ANTERIOR",AB328)))</formula>
    </cfRule>
    <cfRule type="containsText" dxfId="480" priority="558" operator="containsText" text="REQUIERE NUEVA ACCIÓN">
      <formula>NOT(ISERROR(SEARCH("REQUIERE NUEVA ACCIÓN",AB328)))</formula>
    </cfRule>
    <cfRule type="containsText" dxfId="479" priority="559" operator="containsText" text="RIESGO CONTROLADO">
      <formula>NOT(ISERROR(SEARCH("RIESGO CONTROLADO",AB328)))</formula>
    </cfRule>
  </conditionalFormatting>
  <conditionalFormatting sqref="Z328:Z330">
    <cfRule type="beginsWith" dxfId="478" priority="556" operator="beginsWith" text="No eficaz">
      <formula>LEFT(Z328,LEN("No eficaz"))="No eficaz"</formula>
    </cfRule>
  </conditionalFormatting>
  <conditionalFormatting sqref="Z328:Z330">
    <cfRule type="beginsWith" dxfId="477" priority="555" operator="beginsWith" text="Eficaz">
      <formula>LEFT(Z328,LEN("Eficaz"))="Eficaz"</formula>
    </cfRule>
  </conditionalFormatting>
  <conditionalFormatting sqref="X328:X330">
    <cfRule type="expression" dxfId="476" priority="554">
      <formula>U328="ASUMIR"</formula>
    </cfRule>
  </conditionalFormatting>
  <conditionalFormatting sqref="Z328:Z330">
    <cfRule type="expression" dxfId="475" priority="553">
      <formula>U328="ASUMIR"</formula>
    </cfRule>
  </conditionalFormatting>
  <conditionalFormatting sqref="Y328:Y330">
    <cfRule type="expression" dxfId="474" priority="552">
      <formula>U328="ASUMIR"</formula>
    </cfRule>
  </conditionalFormatting>
  <conditionalFormatting sqref="AA329:AA330">
    <cfRule type="expression" dxfId="473" priority="551">
      <formula>U329="ASUMIR"</formula>
    </cfRule>
  </conditionalFormatting>
  <conditionalFormatting sqref="X328:X330">
    <cfRule type="cellIs" dxfId="472" priority="550" operator="equal">
      <formula>"NO_CUMPLIDA"</formula>
    </cfRule>
  </conditionalFormatting>
  <conditionalFormatting sqref="X328:X330">
    <cfRule type="cellIs" dxfId="471" priority="549" operator="equal">
      <formula>"NO_CUMPLIDA"</formula>
    </cfRule>
  </conditionalFormatting>
  <conditionalFormatting sqref="AA329">
    <cfRule type="expression" dxfId="470" priority="547">
      <formula>$X$32&lt;&gt;"CUMPLIMIENTO_TOTAL"</formula>
    </cfRule>
  </conditionalFormatting>
  <conditionalFormatting sqref="AA330">
    <cfRule type="expression" dxfId="469" priority="546">
      <formula>$X$33&lt;&gt;"CUMPLIMIENTO_TOTAL"</formula>
    </cfRule>
  </conditionalFormatting>
  <conditionalFormatting sqref="AB331:AB333">
    <cfRule type="containsText" dxfId="468" priority="543" operator="containsText" text="CONTINUA LA ACCIÓN ANTERIOR">
      <formula>NOT(ISERROR(SEARCH("CONTINUA LA ACCIÓN ANTERIOR",AB331)))</formula>
    </cfRule>
    <cfRule type="containsText" dxfId="467" priority="544" operator="containsText" text="REQUIERE NUEVA ACCIÓN">
      <formula>NOT(ISERROR(SEARCH("REQUIERE NUEVA ACCIÓN",AB331)))</formula>
    </cfRule>
    <cfRule type="containsText" dxfId="466" priority="545" operator="containsText" text="RIESGO CONTROLADO">
      <formula>NOT(ISERROR(SEARCH("RIESGO CONTROLADO",AB331)))</formula>
    </cfRule>
  </conditionalFormatting>
  <conditionalFormatting sqref="X345 Z345 Z348">
    <cfRule type="cellIs" dxfId="465" priority="525" operator="equal">
      <formula>0</formula>
    </cfRule>
  </conditionalFormatting>
  <conditionalFormatting sqref="X343:X348">
    <cfRule type="cellIs" dxfId="464" priority="532" operator="equal">
      <formula>"NO_CUMPLIDA"</formula>
    </cfRule>
    <cfRule type="expression" dxfId="463" priority="535">
      <formula>U343="ASUMIR"</formula>
    </cfRule>
  </conditionalFormatting>
  <conditionalFormatting sqref="Y343:Y344">
    <cfRule type="expression" dxfId="462" priority="524">
      <formula>U343="ASUMIR"</formula>
    </cfRule>
  </conditionalFormatting>
  <conditionalFormatting sqref="Z343:Z348">
    <cfRule type="expression" dxfId="461" priority="534">
      <formula>U343="ASUMIR"</formula>
    </cfRule>
    <cfRule type="beginsWith" dxfId="460" priority="536" operator="beginsWith" text="Eficaz">
      <formula>LEFT(Z343,LEN("Eficaz"))="Eficaz"</formula>
    </cfRule>
    <cfRule type="beginsWith" dxfId="459" priority="537" operator="beginsWith" text="No eficaz">
      <formula>LEFT(Z343,LEN("No eficaz"))="No eficaz"</formula>
    </cfRule>
  </conditionalFormatting>
  <conditionalFormatting sqref="AA344:AA348">
    <cfRule type="expression" dxfId="458" priority="533">
      <formula>U344="ASUMIR"</formula>
    </cfRule>
  </conditionalFormatting>
  <conditionalFormatting sqref="AA344">
    <cfRule type="expression" dxfId="457" priority="530">
      <formula>$X$11&lt;&gt;"CUMPLIMIENTO_TOTAL"</formula>
    </cfRule>
  </conditionalFormatting>
  <conditionalFormatting sqref="AA345">
    <cfRule type="expression" dxfId="456" priority="529">
      <formula>$X$12&lt;&gt;"CUMPLIMIENTO_TOTAL"</formula>
    </cfRule>
  </conditionalFormatting>
  <conditionalFormatting sqref="AA346">
    <cfRule type="expression" dxfId="455" priority="528">
      <formula>$X$13&lt;&gt;"CUMPLIMIENTO_TOTAL"</formula>
    </cfRule>
  </conditionalFormatting>
  <conditionalFormatting sqref="AA347">
    <cfRule type="expression" dxfId="454" priority="527">
      <formula>$X$14&lt;&gt;"CUMPLIMIENTO_TOTAL"</formula>
    </cfRule>
  </conditionalFormatting>
  <conditionalFormatting sqref="AA348">
    <cfRule type="expression" dxfId="453" priority="526">
      <formula>$X$15&lt;&gt;"CUMPLIMIENTO_TOTAL"</formula>
    </cfRule>
  </conditionalFormatting>
  <conditionalFormatting sqref="AB343:AB348">
    <cfRule type="containsText" dxfId="452" priority="538" operator="containsText" text="CONTINUA LA ACCIÓN ANTERIOR">
      <formula>NOT(ISERROR(SEARCH("CONTINUA LA ACCIÓN ANTERIOR",AB343)))</formula>
    </cfRule>
    <cfRule type="containsText" dxfId="451" priority="539" operator="containsText" text="REQUIERE NUEVA ACCIÓN">
      <formula>NOT(ISERROR(SEARCH("REQUIERE NUEVA ACCIÓN",AB343)))</formula>
    </cfRule>
    <cfRule type="containsText" dxfId="450" priority="540" operator="containsText" text="RIESGO CONTROLADO">
      <formula>NOT(ISERROR(SEARCH("RIESGO CONTROLADO",AB343)))</formula>
    </cfRule>
  </conditionalFormatting>
  <conditionalFormatting sqref="Y345">
    <cfRule type="expression" dxfId="449" priority="522">
      <formula>U345="ASUMIR"</formula>
    </cfRule>
  </conditionalFormatting>
  <conditionalFormatting sqref="Y346:Y349">
    <cfRule type="expression" dxfId="448" priority="521">
      <formula>U346="ASUMIR"</formula>
    </cfRule>
  </conditionalFormatting>
  <conditionalFormatting sqref="AA346:AA348">
    <cfRule type="expression" dxfId="447" priority="520">
      <formula>$X$12&lt;&gt;"CUMPLIMIENTO_TOTAL"</formula>
    </cfRule>
  </conditionalFormatting>
  <conditionalFormatting sqref="AB349:AB360">
    <cfRule type="containsText" dxfId="446" priority="517" operator="containsText" text="CONTINUA LA ACCIÓN ANTERIOR">
      <formula>NOT(ISERROR(SEARCH("CONTINUA LA ACCIÓN ANTERIOR",AB349)))</formula>
    </cfRule>
    <cfRule type="containsText" dxfId="445" priority="518" operator="containsText" text="REQUIERE NUEVA ACCIÓN">
      <formula>NOT(ISERROR(SEARCH("REQUIERE NUEVA ACCIÓN",AB349)))</formula>
    </cfRule>
    <cfRule type="containsText" dxfId="444" priority="519" operator="containsText" text="RIESGO CONTROLADO">
      <formula>NOT(ISERROR(SEARCH("RIESGO CONTROLADO",AB349)))</formula>
    </cfRule>
  </conditionalFormatting>
  <conditionalFormatting sqref="AB361:AB369">
    <cfRule type="containsText" dxfId="443" priority="512" operator="containsText" text="CONTINUA LA ACCIÓN ANTERIOR">
      <formula>NOT(ISERROR(SEARCH("CONTINUA LA ACCIÓN ANTERIOR",AB361)))</formula>
    </cfRule>
    <cfRule type="containsText" dxfId="442" priority="513" operator="containsText" text="REQUIERE NUEVA ACCIÓN">
      <formula>NOT(ISERROR(SEARCH("REQUIERE NUEVA ACCIÓN",AB361)))</formula>
    </cfRule>
    <cfRule type="containsText" dxfId="441" priority="514" operator="containsText" text="RIESGO CONTROLADO">
      <formula>NOT(ISERROR(SEARCH("RIESGO CONTROLADO",AB361)))</formula>
    </cfRule>
  </conditionalFormatting>
  <conditionalFormatting sqref="Z361:Z363 Z366:Z369">
    <cfRule type="beginsWith" dxfId="440" priority="511" operator="beginsWith" text="No eficaz">
      <formula>LEFT(Z361,LEN("No eficaz"))="No eficaz"</formula>
    </cfRule>
  </conditionalFormatting>
  <conditionalFormatting sqref="Z361:Z363 Z366:Z369">
    <cfRule type="beginsWith" dxfId="439" priority="510" operator="beginsWith" text="Eficaz">
      <formula>LEFT(Z361,LEN("Eficaz"))="Eficaz"</formula>
    </cfRule>
  </conditionalFormatting>
  <conditionalFormatting sqref="X361:X369">
    <cfRule type="expression" dxfId="438" priority="509">
      <formula>U361="ASUMIR"</formula>
    </cfRule>
  </conditionalFormatting>
  <conditionalFormatting sqref="Z361:Z363 Z366:Z369">
    <cfRule type="expression" dxfId="437" priority="508">
      <formula>U361="ASUMIR"</formula>
    </cfRule>
  </conditionalFormatting>
  <conditionalFormatting sqref="Y361:Y363 Y366:Y369">
    <cfRule type="expression" dxfId="436" priority="507">
      <formula>U361="ASUMIR"</formula>
    </cfRule>
  </conditionalFormatting>
  <conditionalFormatting sqref="AA361:AA369">
    <cfRule type="expression" dxfId="435" priority="506">
      <formula>U361="ASUMIR"</formula>
    </cfRule>
  </conditionalFormatting>
  <conditionalFormatting sqref="X361:X369">
    <cfRule type="cellIs" dxfId="434" priority="505" operator="equal">
      <formula>"NO_CUMPLIDA"</formula>
    </cfRule>
  </conditionalFormatting>
  <conditionalFormatting sqref="X362:X369">
    <cfRule type="cellIs" dxfId="433" priority="504" operator="equal">
      <formula>"NO_CUMPLIDA"</formula>
    </cfRule>
  </conditionalFormatting>
  <conditionalFormatting sqref="AA361">
    <cfRule type="expression" dxfId="432" priority="503">
      <formula>$X$10&lt;&gt;"CUMPLIMIENTO_TOTAL"</formula>
    </cfRule>
  </conditionalFormatting>
  <conditionalFormatting sqref="AA362">
    <cfRule type="expression" dxfId="431" priority="502">
      <formula>$X$11&lt;&gt;"CUMPLIMIENTO_TOTAL"</formula>
    </cfRule>
  </conditionalFormatting>
  <conditionalFormatting sqref="AA363">
    <cfRule type="expression" dxfId="430" priority="501">
      <formula>$X$12&lt;&gt;"CUMPLIMIENTO_TOTAL"</formula>
    </cfRule>
  </conditionalFormatting>
  <conditionalFormatting sqref="AA364">
    <cfRule type="expression" dxfId="429" priority="500">
      <formula>$X$13&lt;&gt;"CUMPLIMIENTO_TOTAL"</formula>
    </cfRule>
  </conditionalFormatting>
  <conditionalFormatting sqref="AA365">
    <cfRule type="expression" dxfId="428" priority="499">
      <formula>$X$14&lt;&gt;"CUMPLIMIENTO_TOTAL"</formula>
    </cfRule>
  </conditionalFormatting>
  <conditionalFormatting sqref="AA366">
    <cfRule type="expression" dxfId="427" priority="498">
      <formula>$X$15&lt;&gt;"CUMPLIMIENTO_TOTAL"</formula>
    </cfRule>
  </conditionalFormatting>
  <conditionalFormatting sqref="AA367">
    <cfRule type="expression" dxfId="426" priority="497">
      <formula>$X$16&lt;&gt;"CUMPLIMIENTO_TOTAL"</formula>
    </cfRule>
  </conditionalFormatting>
  <conditionalFormatting sqref="AA368">
    <cfRule type="expression" dxfId="425" priority="496">
      <formula>$X$17&lt;&gt;"CUMPLIMIENTO_TOTAL"</formula>
    </cfRule>
  </conditionalFormatting>
  <conditionalFormatting sqref="AA369">
    <cfRule type="expression" dxfId="424" priority="495">
      <formula>$X$18&lt;&gt;"CUMPLIMIENTO_TOTAL"</formula>
    </cfRule>
  </conditionalFormatting>
  <conditionalFormatting sqref="Z364:Z365">
    <cfRule type="beginsWith" dxfId="423" priority="491" operator="beginsWith" text="No eficaz">
      <formula>LEFT((Z364),LEN("No eficaz"))=("No eficaz")</formula>
    </cfRule>
  </conditionalFormatting>
  <conditionalFormatting sqref="Z364:Z365">
    <cfRule type="beginsWith" dxfId="422" priority="492" operator="beginsWith" text="Eficaz">
      <formula>LEFT((Z364),LEN("Eficaz"))=("Eficaz")</formula>
    </cfRule>
  </conditionalFormatting>
  <conditionalFormatting sqref="Z364:Z365">
    <cfRule type="expression" dxfId="421" priority="493">
      <formula>U364="ASUMIR"</formula>
    </cfRule>
  </conditionalFormatting>
  <conditionalFormatting sqref="Y364:Y365">
    <cfRule type="expression" dxfId="420" priority="494">
      <formula>U364="ASUMIR"</formula>
    </cfRule>
  </conditionalFormatting>
  <conditionalFormatting sqref="X370:X387">
    <cfRule type="cellIs" dxfId="419" priority="395" operator="equal">
      <formula>"NO_CUMPLIDA"</formula>
    </cfRule>
    <cfRule type="expression" dxfId="418" priority="399">
      <formula>U370="ASUMIR"</formula>
    </cfRule>
  </conditionalFormatting>
  <conditionalFormatting sqref="Y370:Y387">
    <cfRule type="expression" dxfId="417" priority="397">
      <formula>U370="ASUMIR"</formula>
    </cfRule>
  </conditionalFormatting>
  <conditionalFormatting sqref="Z370:Z387">
    <cfRule type="expression" dxfId="416" priority="398">
      <formula>U370="ASUMIR"</formula>
    </cfRule>
    <cfRule type="beginsWith" dxfId="415" priority="400" operator="beginsWith" text="Eficaz">
      <formula>LEFT(Z370,LEN("Eficaz"))="Eficaz"</formula>
    </cfRule>
    <cfRule type="beginsWith" dxfId="414" priority="401" operator="beginsWith" text="No eficaz">
      <formula>LEFT(Z370,LEN("No eficaz"))="No eficaz"</formula>
    </cfRule>
  </conditionalFormatting>
  <conditionalFormatting sqref="AA371:AA381 AA383:AA387">
    <cfRule type="expression" dxfId="413" priority="396">
      <formula>U371="ASUMIR"</formula>
    </cfRule>
  </conditionalFormatting>
  <conditionalFormatting sqref="AA371">
    <cfRule type="expression" dxfId="412" priority="393">
      <formula>$X$11&lt;&gt;"CUMPLIMIENTO_TOTAL"</formula>
    </cfRule>
  </conditionalFormatting>
  <conditionalFormatting sqref="AA372">
    <cfRule type="expression" dxfId="411" priority="392">
      <formula>$X$12&lt;&gt;"CUMPLIMIENTO_TOTAL"</formula>
    </cfRule>
  </conditionalFormatting>
  <conditionalFormatting sqref="AA373">
    <cfRule type="expression" dxfId="410" priority="391">
      <formula>$X$13&lt;&gt;"CUMPLIMIENTO_TOTAL"</formula>
    </cfRule>
  </conditionalFormatting>
  <conditionalFormatting sqref="AA374">
    <cfRule type="expression" dxfId="409" priority="390">
      <formula>$X$14&lt;&gt;"CUMPLIMIENTO_TOTAL"</formula>
    </cfRule>
  </conditionalFormatting>
  <conditionalFormatting sqref="AA375">
    <cfRule type="expression" dxfId="408" priority="389">
      <formula>$X$15&lt;&gt;"CUMPLIMIENTO_TOTAL"</formula>
    </cfRule>
  </conditionalFormatting>
  <conditionalFormatting sqref="AA376">
    <cfRule type="expression" dxfId="407" priority="388">
      <formula>$X$16&lt;&gt;"CUMPLIMIENTO_TOTAL"</formula>
    </cfRule>
  </conditionalFormatting>
  <conditionalFormatting sqref="AA377">
    <cfRule type="expression" dxfId="406" priority="387">
      <formula>$X$17&lt;&gt;"CUMPLIMIENTO_TOTAL"</formula>
    </cfRule>
  </conditionalFormatting>
  <conditionalFormatting sqref="AA378">
    <cfRule type="expression" dxfId="405" priority="386">
      <formula>$X$18&lt;&gt;"CUMPLIMIENTO_TOTAL"</formula>
    </cfRule>
  </conditionalFormatting>
  <conditionalFormatting sqref="AA379">
    <cfRule type="expression" dxfId="404" priority="385">
      <formula>$X$19&lt;&gt;"CUMPLIMIENTO_TOTAL"</formula>
    </cfRule>
  </conditionalFormatting>
  <conditionalFormatting sqref="AA380">
    <cfRule type="expression" dxfId="403" priority="384">
      <formula>$X$20&lt;&gt;"CUMPLIMIENTO_TOTAL"</formula>
    </cfRule>
  </conditionalFormatting>
  <conditionalFormatting sqref="AA381">
    <cfRule type="expression" dxfId="402" priority="383">
      <formula>$X$21&lt;&gt;"CUMPLIMIENTO_TOTAL"</formula>
    </cfRule>
  </conditionalFormatting>
  <conditionalFormatting sqref="AA383">
    <cfRule type="expression" dxfId="401" priority="381">
      <formula>$X$23&lt;&gt;"CUMPLIMIENTO_TOTAL"</formula>
    </cfRule>
  </conditionalFormatting>
  <conditionalFormatting sqref="AA384">
    <cfRule type="expression" dxfId="400" priority="380">
      <formula>$X$24&lt;&gt;"CUMPLIMIENTO_TOTAL"</formula>
    </cfRule>
  </conditionalFormatting>
  <conditionalFormatting sqref="AA385">
    <cfRule type="expression" dxfId="399" priority="379">
      <formula>$X$25&lt;&gt;"CUMPLIMIENTO_TOTAL"</formula>
    </cfRule>
  </conditionalFormatting>
  <conditionalFormatting sqref="AA386">
    <cfRule type="expression" dxfId="398" priority="378">
      <formula>$X$26&lt;&gt;"CUMPLIMIENTO_TOTAL"</formula>
    </cfRule>
  </conditionalFormatting>
  <conditionalFormatting sqref="AA387">
    <cfRule type="expression" dxfId="397" priority="377">
      <formula>$X$27&lt;&gt;"CUMPLIMIENTO_TOTAL"</formula>
    </cfRule>
  </conditionalFormatting>
  <conditionalFormatting sqref="AB370:AB387">
    <cfRule type="containsText" dxfId="396" priority="402" operator="containsText" text="CONTINUA LA ACCIÓN ANTERIOR">
      <formula>NOT(ISERROR(SEARCH("CONTINUA LA ACCIÓN ANTERIOR",AB370)))</formula>
    </cfRule>
    <cfRule type="containsText" dxfId="395" priority="403" operator="containsText" text="REQUIERE NUEVA ACCIÓN">
      <formula>NOT(ISERROR(SEARCH("REQUIERE NUEVA ACCIÓN",AB370)))</formula>
    </cfRule>
    <cfRule type="containsText" dxfId="394" priority="404" operator="containsText" text="RIESGO CONTROLADO">
      <formula>NOT(ISERROR(SEARCH("RIESGO CONTROLADO",AB370)))</formula>
    </cfRule>
  </conditionalFormatting>
  <conditionalFormatting sqref="AA370">
    <cfRule type="expression" dxfId="393" priority="376">
      <formula>U370="ASUMIR"</formula>
    </cfRule>
  </conditionalFormatting>
  <conditionalFormatting sqref="AA370">
    <cfRule type="expression" dxfId="392" priority="375">
      <formula>$X$14&lt;&gt;"CUMPLIMIENTO_TOTAL"</formula>
    </cfRule>
  </conditionalFormatting>
  <conditionalFormatting sqref="AA382">
    <cfRule type="expression" dxfId="391" priority="374">
      <formula>U382="ASUMIR"</formula>
    </cfRule>
  </conditionalFormatting>
  <conditionalFormatting sqref="AA382">
    <cfRule type="expression" dxfId="390" priority="373">
      <formula>$X$14&lt;&gt;"CUMPLIMIENTO_TOTAL"</formula>
    </cfRule>
  </conditionalFormatting>
  <conditionalFormatting sqref="X388:X396">
    <cfRule type="cellIs" dxfId="389" priority="362" operator="equal">
      <formula>"NO_CUMPLIDA"</formula>
    </cfRule>
    <cfRule type="expression" dxfId="388" priority="365">
      <formula>U388="ASUMIR"</formula>
    </cfRule>
  </conditionalFormatting>
  <conditionalFormatting sqref="Y388:Y396">
    <cfRule type="expression" dxfId="387" priority="352">
      <formula>U388="ASUMIR"</formula>
    </cfRule>
  </conditionalFormatting>
  <conditionalFormatting sqref="Z388:Z396">
    <cfRule type="expression" dxfId="386" priority="364">
      <formula>U388="ASUMIR"</formula>
    </cfRule>
    <cfRule type="beginsWith" dxfId="385" priority="366" operator="beginsWith" text="Eficaz">
      <formula>LEFT(Z388,LEN("Eficaz"))="Eficaz"</formula>
    </cfRule>
    <cfRule type="beginsWith" dxfId="384" priority="367" operator="beginsWith" text="No eficaz">
      <formula>LEFT(Z388,LEN("No eficaz"))="No eficaz"</formula>
    </cfRule>
  </conditionalFormatting>
  <conditionalFormatting sqref="AA388">
    <cfRule type="expression" dxfId="383" priority="361">
      <formula>$X$10&lt;&gt;"CUMPLIMIENTO_TOTAL"</formula>
    </cfRule>
  </conditionalFormatting>
  <conditionalFormatting sqref="AA388:AA396">
    <cfRule type="expression" dxfId="382" priority="363">
      <formula>U388="ASUMIR"</formula>
    </cfRule>
  </conditionalFormatting>
  <conditionalFormatting sqref="AA389">
    <cfRule type="expression" dxfId="381" priority="360">
      <formula>$X$11&lt;&gt;"CUMPLIMIENTO_TOTAL"</formula>
    </cfRule>
  </conditionalFormatting>
  <conditionalFormatting sqref="AA390">
    <cfRule type="expression" dxfId="380" priority="359">
      <formula>$X$12&lt;&gt;"CUMPLIMIENTO_TOTAL"</formula>
    </cfRule>
  </conditionalFormatting>
  <conditionalFormatting sqref="AA391">
    <cfRule type="expression" dxfId="379" priority="358">
      <formula>$X$13&lt;&gt;"CUMPLIMIENTO_TOTAL"</formula>
    </cfRule>
  </conditionalFormatting>
  <conditionalFormatting sqref="AA392">
    <cfRule type="expression" dxfId="378" priority="357">
      <formula>$X$14&lt;&gt;"CUMPLIMIENTO_TOTAL"</formula>
    </cfRule>
  </conditionalFormatting>
  <conditionalFormatting sqref="AA393">
    <cfRule type="expression" dxfId="377" priority="356">
      <formula>$X$15&lt;&gt;"CUMPLIMIENTO_TOTAL"</formula>
    </cfRule>
  </conditionalFormatting>
  <conditionalFormatting sqref="AA394">
    <cfRule type="expression" dxfId="376" priority="355">
      <formula>$X$16&lt;&gt;"CUMPLIMIENTO_TOTAL"</formula>
    </cfRule>
  </conditionalFormatting>
  <conditionalFormatting sqref="AA395">
    <cfRule type="expression" dxfId="375" priority="354">
      <formula>$X$17&lt;&gt;"CUMPLIMIENTO_TOTAL"</formula>
    </cfRule>
  </conditionalFormatting>
  <conditionalFormatting sqref="AA396">
    <cfRule type="expression" dxfId="374" priority="353">
      <formula>$X$18&lt;&gt;"CUMPLIMIENTO_TOTAL"</formula>
    </cfRule>
  </conditionalFormatting>
  <conditionalFormatting sqref="AB388:AB396">
    <cfRule type="containsText" dxfId="373" priority="368" operator="containsText" text="CONTINUA LA ACCIÓN ANTERIOR">
      <formula>NOT(ISERROR(SEARCH("CONTINUA LA ACCIÓN ANTERIOR",AB388)))</formula>
    </cfRule>
    <cfRule type="containsText" dxfId="372" priority="369" operator="containsText" text="REQUIERE NUEVA ACCIÓN">
      <formula>NOT(ISERROR(SEARCH("REQUIERE NUEVA ACCIÓN",AB388)))</formula>
    </cfRule>
    <cfRule type="containsText" dxfId="371" priority="370" operator="containsText" text="RIESGO CONTROLADO">
      <formula>NOT(ISERROR(SEARCH("RIESGO CONTROLADO",AB388)))</formula>
    </cfRule>
  </conditionalFormatting>
  <conditionalFormatting sqref="AB397:AB411">
    <cfRule type="containsText" dxfId="370" priority="347" operator="containsText" text="CONTINUA LA ACCIÓN ANTERIOR">
      <formula>NOT(ISERROR(SEARCH("CONTINUA LA ACCIÓN ANTERIOR",AB397)))</formula>
    </cfRule>
    <cfRule type="containsText" dxfId="369" priority="348" operator="containsText" text="REQUIERE NUEVA ACCIÓN">
      <formula>NOT(ISERROR(SEARCH("REQUIERE NUEVA ACCIÓN",AB397)))</formula>
    </cfRule>
    <cfRule type="containsText" dxfId="368" priority="349" operator="containsText" text="RIESGO CONTROLADO">
      <formula>NOT(ISERROR(SEARCH("RIESGO CONTROLADO",AB397)))</formula>
    </cfRule>
  </conditionalFormatting>
  <conditionalFormatting sqref="Z397:Z411">
    <cfRule type="beginsWith" dxfId="367" priority="346" operator="beginsWith" text="No eficaz">
      <formula>LEFT(Z397,LEN("No eficaz"))="No eficaz"</formula>
    </cfRule>
  </conditionalFormatting>
  <conditionalFormatting sqref="Z397:Z411">
    <cfRule type="beginsWith" dxfId="366" priority="345" operator="beginsWith" text="Eficaz">
      <formula>LEFT(Z397,LEN("Eficaz"))="Eficaz"</formula>
    </cfRule>
  </conditionalFormatting>
  <conditionalFormatting sqref="X397:X411">
    <cfRule type="expression" dxfId="365" priority="344">
      <formula>U397="ASUMIR"</formula>
    </cfRule>
  </conditionalFormatting>
  <conditionalFormatting sqref="Z397:Z411">
    <cfRule type="expression" dxfId="364" priority="343">
      <formula>U397="ASUMIR"</formula>
    </cfRule>
  </conditionalFormatting>
  <conditionalFormatting sqref="Y397:Y411">
    <cfRule type="expression" dxfId="363" priority="342">
      <formula>U397="ASUMIR"</formula>
    </cfRule>
  </conditionalFormatting>
  <conditionalFormatting sqref="AA397:AA402 AA404:AA411">
    <cfRule type="expression" dxfId="362" priority="341">
      <formula>U397="ASUMIR"</formula>
    </cfRule>
  </conditionalFormatting>
  <conditionalFormatting sqref="X397">
    <cfRule type="cellIs" dxfId="361" priority="340" operator="equal">
      <formula>"NO_CUMPLIDA"</formula>
    </cfRule>
  </conditionalFormatting>
  <conditionalFormatting sqref="X398:X411">
    <cfRule type="cellIs" dxfId="360" priority="339" operator="equal">
      <formula>"NO_CUMPLIDA"</formula>
    </cfRule>
  </conditionalFormatting>
  <conditionalFormatting sqref="AA397">
    <cfRule type="expression" dxfId="359" priority="338">
      <formula>$X$10&lt;&gt;"CUMPLIMIENTO_TOTAL"</formula>
    </cfRule>
  </conditionalFormatting>
  <conditionalFormatting sqref="AA398">
    <cfRule type="expression" dxfId="358" priority="337">
      <formula>$X$11&lt;&gt;"CUMPLIMIENTO_TOTAL"</formula>
    </cfRule>
  </conditionalFormatting>
  <conditionalFormatting sqref="AA399">
    <cfRule type="expression" dxfId="357" priority="336">
      <formula>$X$12&lt;&gt;"CUMPLIMIENTO_TOTAL"</formula>
    </cfRule>
  </conditionalFormatting>
  <conditionalFormatting sqref="AA400">
    <cfRule type="expression" dxfId="356" priority="335">
      <formula>$X$13&lt;&gt;"CUMPLIMIENTO_TOTAL"</formula>
    </cfRule>
  </conditionalFormatting>
  <conditionalFormatting sqref="AA401">
    <cfRule type="expression" dxfId="355" priority="334">
      <formula>$X$14&lt;&gt;"CUMPLIMIENTO_TOTAL"</formula>
    </cfRule>
  </conditionalFormatting>
  <conditionalFormatting sqref="AA402">
    <cfRule type="expression" dxfId="354" priority="333">
      <formula>$X$15&lt;&gt;"CUMPLIMIENTO_TOTAL"</formula>
    </cfRule>
  </conditionalFormatting>
  <conditionalFormatting sqref="AA404">
    <cfRule type="expression" dxfId="353" priority="331">
      <formula>$X$17&lt;&gt;"CUMPLIMIENTO_TOTAL"</formula>
    </cfRule>
  </conditionalFormatting>
  <conditionalFormatting sqref="AA405">
    <cfRule type="expression" dxfId="352" priority="330">
      <formula>$X$18&lt;&gt;"CUMPLIMIENTO_TOTAL"</formula>
    </cfRule>
  </conditionalFormatting>
  <conditionalFormatting sqref="AA406">
    <cfRule type="expression" dxfId="351" priority="329">
      <formula>$X$19&lt;&gt;"CUMPLIMIENTO_TOTAL"</formula>
    </cfRule>
  </conditionalFormatting>
  <conditionalFormatting sqref="AA407">
    <cfRule type="expression" dxfId="350" priority="328">
      <formula>$X$20&lt;&gt;"CUMPLIMIENTO_TOTAL"</formula>
    </cfRule>
  </conditionalFormatting>
  <conditionalFormatting sqref="AA408">
    <cfRule type="expression" dxfId="349" priority="327">
      <formula>$X$21&lt;&gt;"CUMPLIMIENTO_TOTAL"</formula>
    </cfRule>
  </conditionalFormatting>
  <conditionalFormatting sqref="AA409">
    <cfRule type="expression" dxfId="348" priority="326">
      <formula>$X$22&lt;&gt;"CUMPLIMIENTO_TOTAL"</formula>
    </cfRule>
  </conditionalFormatting>
  <conditionalFormatting sqref="AA410">
    <cfRule type="expression" dxfId="347" priority="325">
      <formula>$X$23&lt;&gt;"CUMPLIMIENTO_TOTAL"</formula>
    </cfRule>
  </conditionalFormatting>
  <conditionalFormatting sqref="AA411">
    <cfRule type="expression" dxfId="346" priority="324">
      <formula>$X$24&lt;&gt;"CUMPLIMIENTO_TOTAL"</formula>
    </cfRule>
  </conditionalFormatting>
  <conditionalFormatting sqref="AB412:AB432">
    <cfRule type="containsText" dxfId="345" priority="319" operator="containsText" text="CONTINUA LA ACCIÓN ANTERIOR">
      <formula>NOT(ISERROR(SEARCH("CONTINUA LA ACCIÓN ANTERIOR",AB412)))</formula>
    </cfRule>
    <cfRule type="containsText" dxfId="344" priority="320" operator="containsText" text="REQUIERE NUEVA ACCIÓN">
      <formula>NOT(ISERROR(SEARCH("REQUIERE NUEVA ACCIÓN",AB412)))</formula>
    </cfRule>
    <cfRule type="containsText" dxfId="343" priority="321" operator="containsText" text="RIESGO CONTROLADO">
      <formula>NOT(ISERROR(SEARCH("RIESGO CONTROLADO",AB412)))</formula>
    </cfRule>
  </conditionalFormatting>
  <conditionalFormatting sqref="Z412:Z432">
    <cfRule type="beginsWith" dxfId="342" priority="318" operator="beginsWith" text="No eficaz">
      <formula>LEFT(Z412,LEN("No eficaz"))="No eficaz"</formula>
    </cfRule>
  </conditionalFormatting>
  <conditionalFormatting sqref="Z412:Z432">
    <cfRule type="beginsWith" dxfId="341" priority="317" operator="beginsWith" text="Eficaz">
      <formula>LEFT(Z412,LEN("Eficaz"))="Eficaz"</formula>
    </cfRule>
  </conditionalFormatting>
  <conditionalFormatting sqref="X412:X432">
    <cfRule type="expression" dxfId="340" priority="316">
      <formula>U412="ASUMIR"</formula>
    </cfRule>
  </conditionalFormatting>
  <conditionalFormatting sqref="Z412:Z432">
    <cfRule type="expression" dxfId="339" priority="315">
      <formula>U412="ASUMIR"</formula>
    </cfRule>
  </conditionalFormatting>
  <conditionalFormatting sqref="Y412:Y414 Y422:Y426 Y430:Y432">
    <cfRule type="expression" dxfId="338" priority="314">
      <formula>U412="ASUMIR"</formula>
    </cfRule>
  </conditionalFormatting>
  <conditionalFormatting sqref="AA412:AA417 AA422:AA423 AA426:AA428 AA430:AA432">
    <cfRule type="expression" dxfId="337" priority="313">
      <formula>U412="ASUMIR"</formula>
    </cfRule>
  </conditionalFormatting>
  <conditionalFormatting sqref="X412:X432">
    <cfRule type="cellIs" dxfId="336" priority="312" operator="equal">
      <formula>"NO_CUMPLIDA"</formula>
    </cfRule>
  </conditionalFormatting>
  <conditionalFormatting sqref="X413:X432">
    <cfRule type="cellIs" dxfId="335" priority="311" operator="equal">
      <formula>"NO_CUMPLIDA"</formula>
    </cfRule>
  </conditionalFormatting>
  <conditionalFormatting sqref="AA412">
    <cfRule type="expression" dxfId="334" priority="310">
      <formula>$X$10&lt;&gt;"CUMPLIMIENTO_TOTAL"</formula>
    </cfRule>
  </conditionalFormatting>
  <conditionalFormatting sqref="AA413">
    <cfRule type="expression" dxfId="333" priority="309">
      <formula>$X$11&lt;&gt;"CUMPLIMIENTO_TOTAL"</formula>
    </cfRule>
  </conditionalFormatting>
  <conditionalFormatting sqref="AA414">
    <cfRule type="expression" dxfId="332" priority="308">
      <formula>$X$12&lt;&gt;"CUMPLIMIENTO_TOTAL"</formula>
    </cfRule>
  </conditionalFormatting>
  <conditionalFormatting sqref="AA415">
    <cfRule type="expression" dxfId="331" priority="307">
      <formula>$X$13&lt;&gt;"CUMPLIMIENTO_TOTAL"</formula>
    </cfRule>
  </conditionalFormatting>
  <conditionalFormatting sqref="AA416">
    <cfRule type="expression" dxfId="330" priority="306">
      <formula>$X$14&lt;&gt;"CUMPLIMIENTO_TOTAL"</formula>
    </cfRule>
  </conditionalFormatting>
  <conditionalFormatting sqref="AA417">
    <cfRule type="expression" dxfId="329" priority="305">
      <formula>$X$15&lt;&gt;"CUMPLIMIENTO_TOTAL"</formula>
    </cfRule>
  </conditionalFormatting>
  <conditionalFormatting sqref="AA422">
    <cfRule type="expression" dxfId="328" priority="304">
      <formula>$X$20&lt;&gt;"CUMPLIMIENTO_TOTAL"</formula>
    </cfRule>
  </conditionalFormatting>
  <conditionalFormatting sqref="AA423">
    <cfRule type="expression" dxfId="327" priority="303">
      <formula>$X$21&lt;&gt;"CUMPLIMIENTO_TOTAL"</formula>
    </cfRule>
  </conditionalFormatting>
  <conditionalFormatting sqref="AA426">
    <cfRule type="expression" dxfId="326" priority="302">
      <formula>$X$24&lt;&gt;"CUMPLIMIENTO_TOTAL"</formula>
    </cfRule>
  </conditionalFormatting>
  <conditionalFormatting sqref="AA427">
    <cfRule type="expression" dxfId="325" priority="301">
      <formula>$X$25&lt;&gt;"CUMPLIMIENTO_TOTAL"</formula>
    </cfRule>
  </conditionalFormatting>
  <conditionalFormatting sqref="AA428">
    <cfRule type="expression" dxfId="324" priority="300">
      <formula>$X$26&lt;&gt;"CUMPLIMIENTO_TOTAL"</formula>
    </cfRule>
  </conditionalFormatting>
  <conditionalFormatting sqref="AA430">
    <cfRule type="expression" dxfId="323" priority="299">
      <formula>$X$28&lt;&gt;"CUMPLIMIENTO_TOTAL"</formula>
    </cfRule>
  </conditionalFormatting>
  <conditionalFormatting sqref="AA431">
    <cfRule type="expression" dxfId="322" priority="298">
      <formula>$X$29&lt;&gt;"CUMPLIMIENTO_TOTAL"</formula>
    </cfRule>
  </conditionalFormatting>
  <conditionalFormatting sqref="AA432">
    <cfRule type="expression" dxfId="321" priority="297">
      <formula>$X$30&lt;&gt;"CUMPLIMIENTO_TOTAL"</formula>
    </cfRule>
  </conditionalFormatting>
  <conditionalFormatting sqref="AA424:AA425">
    <cfRule type="expression" dxfId="320" priority="296">
      <formula>U424="ASUMIR"</formula>
    </cfRule>
  </conditionalFormatting>
  <conditionalFormatting sqref="AA424">
    <cfRule type="expression" dxfId="319" priority="295">
      <formula>$X$22&lt;&gt;"CUMPLIMIENTO_TOTAL"</formula>
    </cfRule>
  </conditionalFormatting>
  <conditionalFormatting sqref="AA425">
    <cfRule type="expression" dxfId="318" priority="294">
      <formula>$X$23&lt;&gt;"CUMPLIMIENTO_TOTAL"</formula>
    </cfRule>
  </conditionalFormatting>
  <conditionalFormatting sqref="AA420">
    <cfRule type="expression" dxfId="317" priority="289">
      <formula>U420="ASUMIR"</formula>
    </cfRule>
  </conditionalFormatting>
  <conditionalFormatting sqref="AA420">
    <cfRule type="expression" dxfId="316" priority="288">
      <formula>$W$16&lt;&gt;"CUMPLIMIENTO_TOTAL"</formula>
    </cfRule>
  </conditionalFormatting>
  <conditionalFormatting sqref="AA421">
    <cfRule type="expression" dxfId="315" priority="287">
      <formula>U421="ASUMIR"</formula>
    </cfRule>
  </conditionalFormatting>
  <conditionalFormatting sqref="AA421">
    <cfRule type="expression" dxfId="314" priority="286">
      <formula>$W$16&lt;&gt;"CUMPLIMIENTO_TOTAL"</formula>
    </cfRule>
  </conditionalFormatting>
  <conditionalFormatting sqref="Y415:Y417">
    <cfRule type="expression" dxfId="313" priority="285">
      <formula>U415="ASUMIR"</formula>
    </cfRule>
  </conditionalFormatting>
  <conditionalFormatting sqref="Y418:Y421">
    <cfRule type="expression" dxfId="312" priority="284">
      <formula>U418="ASUMIR"</formula>
    </cfRule>
  </conditionalFormatting>
  <conditionalFormatting sqref="Y427:Y429">
    <cfRule type="expression" dxfId="311" priority="283">
      <formula>U427="ASUMIR"</formula>
    </cfRule>
  </conditionalFormatting>
  <conditionalFormatting sqref="AB433:AB435">
    <cfRule type="containsText" dxfId="310" priority="278" operator="containsText" text="CONTINUA LA ACCIÓN ANTERIOR">
      <formula>NOT(ISERROR(SEARCH("CONTINUA LA ACCIÓN ANTERIOR",AB433)))</formula>
    </cfRule>
    <cfRule type="containsText" dxfId="309" priority="279" operator="containsText" text="REQUIERE NUEVA ACCIÓN">
      <formula>NOT(ISERROR(SEARCH("REQUIERE NUEVA ACCIÓN",AB433)))</formula>
    </cfRule>
    <cfRule type="containsText" dxfId="308" priority="280" operator="containsText" text="RIESGO CONTROLADO">
      <formula>NOT(ISERROR(SEARCH("RIESGO CONTROLADO",AB433)))</formula>
    </cfRule>
  </conditionalFormatting>
  <conditionalFormatting sqref="AB436:AB450">
    <cfRule type="containsText" dxfId="307" priority="275" operator="containsText" text="CONTINUA LA ACCIÓN ANTERIOR">
      <formula>NOT(ISERROR(SEARCH("CONTINUA LA ACCIÓN ANTERIOR",AB436)))</formula>
    </cfRule>
    <cfRule type="containsText" dxfId="306" priority="276" operator="containsText" text="REQUIERE NUEVA ACCIÓN">
      <formula>NOT(ISERROR(SEARCH("REQUIERE NUEVA ACCIÓN",AB436)))</formula>
    </cfRule>
    <cfRule type="containsText" dxfId="305" priority="277" operator="containsText" text="RIESGO CONTROLADO">
      <formula>NOT(ISERROR(SEARCH("RIESGO CONTROLADO",AB436)))</formula>
    </cfRule>
  </conditionalFormatting>
  <conditionalFormatting sqref="AB451:AB471">
    <cfRule type="containsText" dxfId="304" priority="270" operator="containsText" text="CONTINUA LA ACCIÓN ANTERIOR">
      <formula>NOT(ISERROR(SEARCH("CONTINUA LA ACCIÓN ANTERIOR",AB451)))</formula>
    </cfRule>
    <cfRule type="containsText" dxfId="303" priority="271" operator="containsText" text="REQUIERE NUEVA ACCIÓN">
      <formula>NOT(ISERROR(SEARCH("REQUIERE NUEVA ACCIÓN",AB451)))</formula>
    </cfRule>
    <cfRule type="containsText" dxfId="302" priority="272" operator="containsText" text="RIESGO CONTROLADO">
      <formula>NOT(ISERROR(SEARCH("RIESGO CONTROLADO",AB451)))</formula>
    </cfRule>
  </conditionalFormatting>
  <conditionalFormatting sqref="Z451:Z471">
    <cfRule type="beginsWith" dxfId="301" priority="269" operator="beginsWith" text="No eficaz">
      <formula>LEFT(Z451,LEN("No eficaz"))="No eficaz"</formula>
    </cfRule>
  </conditionalFormatting>
  <conditionalFormatting sqref="Z451:Z471">
    <cfRule type="beginsWith" dxfId="300" priority="268" operator="beginsWith" text="Eficaz">
      <formula>LEFT(Z451,LEN("Eficaz"))="Eficaz"</formula>
    </cfRule>
  </conditionalFormatting>
  <conditionalFormatting sqref="X451:X468 X471">
    <cfRule type="expression" dxfId="299" priority="267">
      <formula>U451="ASUMIR"</formula>
    </cfRule>
  </conditionalFormatting>
  <conditionalFormatting sqref="Z451:Z471">
    <cfRule type="expression" dxfId="298" priority="266">
      <formula>U451="ASUMIR"</formula>
    </cfRule>
  </conditionalFormatting>
  <conditionalFormatting sqref="Y451:Y453 Y456:Y462 Y465:Y468 Y471">
    <cfRule type="expression" dxfId="297" priority="265">
      <formula>U451="ASUMIR"</formula>
    </cfRule>
  </conditionalFormatting>
  <conditionalFormatting sqref="AA456:AA468 AA471 AA451 AA453:AA454">
    <cfRule type="expression" dxfId="296" priority="264">
      <formula>U451="ASUMIR"</formula>
    </cfRule>
  </conditionalFormatting>
  <conditionalFormatting sqref="X451:X468 X471">
    <cfRule type="cellIs" dxfId="295" priority="263" operator="equal">
      <formula>"NO_CUMPLIDA"</formula>
    </cfRule>
  </conditionalFormatting>
  <conditionalFormatting sqref="X452:X468 X471">
    <cfRule type="cellIs" dxfId="294" priority="262" operator="equal">
      <formula>"NO_CUMPLIDA"</formula>
    </cfRule>
  </conditionalFormatting>
  <conditionalFormatting sqref="AA451">
    <cfRule type="expression" dxfId="293" priority="261">
      <formula>$X$10&lt;&gt;"CUMPLIMIENTO_TOTAL"</formula>
    </cfRule>
  </conditionalFormatting>
  <conditionalFormatting sqref="AA453">
    <cfRule type="expression" dxfId="292" priority="259">
      <formula>$X$12&lt;&gt;"CUMPLIMIENTO_TOTAL"</formula>
    </cfRule>
  </conditionalFormatting>
  <conditionalFormatting sqref="AA454">
    <cfRule type="expression" dxfId="291" priority="258">
      <formula>$X$13&lt;&gt;"CUMPLIMIENTO_TOTAL"</formula>
    </cfRule>
  </conditionalFormatting>
  <conditionalFormatting sqref="AA456">
    <cfRule type="expression" dxfId="290" priority="257">
      <formula>$X$15&lt;&gt;"CUMPLIMIENTO_TOTAL"</formula>
    </cfRule>
  </conditionalFormatting>
  <conditionalFormatting sqref="AA457">
    <cfRule type="expression" dxfId="289" priority="256">
      <formula>$X$16&lt;&gt;"CUMPLIMIENTO_TOTAL"</formula>
    </cfRule>
  </conditionalFormatting>
  <conditionalFormatting sqref="AA458">
    <cfRule type="expression" dxfId="288" priority="255">
      <formula>$X$17&lt;&gt;"CUMPLIMIENTO_TOTAL"</formula>
    </cfRule>
  </conditionalFormatting>
  <conditionalFormatting sqref="AA459">
    <cfRule type="expression" dxfId="287" priority="254">
      <formula>$X$18&lt;&gt;"CUMPLIMIENTO_TOTAL"</formula>
    </cfRule>
  </conditionalFormatting>
  <conditionalFormatting sqref="AA460">
    <cfRule type="expression" dxfId="286" priority="253">
      <formula>$X$19&lt;&gt;"CUMPLIMIENTO_TOTAL"</formula>
    </cfRule>
  </conditionalFormatting>
  <conditionalFormatting sqref="AA461">
    <cfRule type="expression" dxfId="285" priority="252">
      <formula>$X$20&lt;&gt;"CUMPLIMIENTO_TOTAL"</formula>
    </cfRule>
  </conditionalFormatting>
  <conditionalFormatting sqref="AA462">
    <cfRule type="expression" dxfId="284" priority="251">
      <formula>$X$21&lt;&gt;"CUMPLIMIENTO_TOTAL"</formula>
    </cfRule>
  </conditionalFormatting>
  <conditionalFormatting sqref="AA463">
    <cfRule type="expression" dxfId="283" priority="250">
      <formula>$X$22&lt;&gt;"CUMPLIMIENTO_TOTAL"</formula>
    </cfRule>
  </conditionalFormatting>
  <conditionalFormatting sqref="AA464">
    <cfRule type="expression" dxfId="282" priority="249">
      <formula>$X$23&lt;&gt;"CUMPLIMIENTO_TOTAL"</formula>
    </cfRule>
  </conditionalFormatting>
  <conditionalFormatting sqref="AA465">
    <cfRule type="expression" dxfId="281" priority="248">
      <formula>$X$24&lt;&gt;"CUMPLIMIENTO_TOTAL"</formula>
    </cfRule>
  </conditionalFormatting>
  <conditionalFormatting sqref="AA466">
    <cfRule type="expression" dxfId="280" priority="247">
      <formula>$X$25&lt;&gt;"CUMPLIMIENTO_TOTAL"</formula>
    </cfRule>
  </conditionalFormatting>
  <conditionalFormatting sqref="AA467">
    <cfRule type="expression" dxfId="279" priority="246">
      <formula>$X$26&lt;&gt;"CUMPLIMIENTO_TOTAL"</formula>
    </cfRule>
  </conditionalFormatting>
  <conditionalFormatting sqref="AA468">
    <cfRule type="expression" dxfId="278" priority="245">
      <formula>$X$27&lt;&gt;"CUMPLIMIENTO_TOTAL"</formula>
    </cfRule>
  </conditionalFormatting>
  <conditionalFormatting sqref="AA471">
    <cfRule type="expression" dxfId="277" priority="244">
      <formula>$X$30&lt;&gt;"CUMPLIMIENTO_TOTAL"</formula>
    </cfRule>
  </conditionalFormatting>
  <conditionalFormatting sqref="Y454:Y455">
    <cfRule type="expression" dxfId="276" priority="243">
      <formula>U454="ASUMIR"</formula>
    </cfRule>
  </conditionalFormatting>
  <conditionalFormatting sqref="Y463:Y464">
    <cfRule type="expression" dxfId="275" priority="240">
      <formula>U463="ASUMIR"</formula>
    </cfRule>
  </conditionalFormatting>
  <conditionalFormatting sqref="AA451">
    <cfRule type="expression" dxfId="274" priority="236">
      <formula>$X$11&lt;&gt;"CUMPLIMIENTO_TOTAL"</formula>
    </cfRule>
  </conditionalFormatting>
  <conditionalFormatting sqref="AA451">
    <cfRule type="expression" dxfId="273" priority="235">
      <formula>$X$11&lt;&gt;"CUMPLIMIENTO_TOTAL"</formula>
    </cfRule>
  </conditionalFormatting>
  <conditionalFormatting sqref="X469:X470">
    <cfRule type="expression" dxfId="272" priority="233">
      <formula>U469="ASUMIR"</formula>
    </cfRule>
  </conditionalFormatting>
  <conditionalFormatting sqref="X469:X470">
    <cfRule type="cellIs" dxfId="271" priority="232" operator="equal">
      <formula>"NO_CUMPLIDA"</formula>
    </cfRule>
  </conditionalFormatting>
  <conditionalFormatting sqref="X469:X470">
    <cfRule type="cellIs" dxfId="270" priority="231" operator="equal">
      <formula>"NO_CUMPLIDA"</formula>
    </cfRule>
  </conditionalFormatting>
  <conditionalFormatting sqref="Y469:Y470">
    <cfRule type="expression" dxfId="269" priority="230">
      <formula>U469="ASUMIR"</formula>
    </cfRule>
  </conditionalFormatting>
  <conditionalFormatting sqref="AA454">
    <cfRule type="expression" dxfId="268" priority="227">
      <formula>$X$12&lt;&gt;"CUMPLIMIENTO_TOTAL"</formula>
    </cfRule>
  </conditionalFormatting>
  <conditionalFormatting sqref="AA403">
    <cfRule type="expression" dxfId="267" priority="225">
      <formula>U403="ASUMIR"</formula>
    </cfRule>
  </conditionalFormatting>
  <conditionalFormatting sqref="AA403">
    <cfRule type="expression" dxfId="266" priority="224">
      <formula>$X$14&lt;&gt;"CUMPLIMIENTO_TOTAL"</formula>
    </cfRule>
  </conditionalFormatting>
  <conditionalFormatting sqref="AA429">
    <cfRule type="expression" dxfId="265" priority="223">
      <formula>U429="ASUMIR"</formula>
    </cfRule>
  </conditionalFormatting>
  <conditionalFormatting sqref="AA429">
    <cfRule type="expression" dxfId="264" priority="222">
      <formula>$X$14&lt;&gt;"CUMPLIMIENTO_TOTAL"</formula>
    </cfRule>
  </conditionalFormatting>
  <conditionalFormatting sqref="AA452">
    <cfRule type="expression" dxfId="263" priority="221">
      <formula>U452="ASUMIR"</formula>
    </cfRule>
  </conditionalFormatting>
  <conditionalFormatting sqref="AA452">
    <cfRule type="expression" dxfId="262" priority="220">
      <formula>$X$14&lt;&gt;"CUMPLIMIENTO_TOTAL"</formula>
    </cfRule>
  </conditionalFormatting>
  <conditionalFormatting sqref="AA455">
    <cfRule type="expression" dxfId="261" priority="219">
      <formula>U455="ASUMIR"</formula>
    </cfRule>
  </conditionalFormatting>
  <conditionalFormatting sqref="AA455">
    <cfRule type="expression" dxfId="260" priority="218">
      <formula>$X$14&lt;&gt;"CUMPLIMIENTO_TOTAL"</formula>
    </cfRule>
  </conditionalFormatting>
  <conditionalFormatting sqref="AA470">
    <cfRule type="expression" dxfId="259" priority="217">
      <formula>U470="ASUMIR"</formula>
    </cfRule>
  </conditionalFormatting>
  <conditionalFormatting sqref="AA470">
    <cfRule type="expression" dxfId="258" priority="216">
      <formula>$X$14&lt;&gt;"CUMPLIMIENTO_TOTAL"</formula>
    </cfRule>
  </conditionalFormatting>
  <conditionalFormatting sqref="AA469">
    <cfRule type="expression" dxfId="257" priority="215">
      <formula>U469="ASUMIR"</formula>
    </cfRule>
  </conditionalFormatting>
  <conditionalFormatting sqref="AA469">
    <cfRule type="expression" dxfId="256" priority="214">
      <formula>$X$14&lt;&gt;"CUMPLIMIENTO_TOTAL"</formula>
    </cfRule>
  </conditionalFormatting>
  <conditionalFormatting sqref="X472:X474 X478:X489">
    <cfRule type="cellIs" dxfId="255" priority="207" operator="equal">
      <formula>"NO_CUMPLIDA"</formula>
    </cfRule>
    <cfRule type="expression" dxfId="254" priority="209">
      <formula>U472="ASUMIR"</formula>
    </cfRule>
  </conditionalFormatting>
  <conditionalFormatting sqref="Y472:Y474 Y478:Y489">
    <cfRule type="expression" dxfId="253" priority="184">
      <formula>U472="ASUMIR"</formula>
    </cfRule>
  </conditionalFormatting>
  <conditionalFormatting sqref="Z472:Z474 Z478:Z489">
    <cfRule type="expression" dxfId="252" priority="185">
      <formula>U472="ASUMIR"</formula>
    </cfRule>
    <cfRule type="beginsWith" dxfId="251" priority="186" operator="beginsWith" text="Eficaz">
      <formula>LEFT(Z472,LEN("Eficaz"))="Eficaz"</formula>
    </cfRule>
    <cfRule type="beginsWith" dxfId="250" priority="187" operator="beginsWith" text="No eficaz">
      <formula>LEFT(Z472,LEN("No eficaz"))="No eficaz"</formula>
    </cfRule>
  </conditionalFormatting>
  <conditionalFormatting sqref="AA472">
    <cfRule type="expression" dxfId="249" priority="206">
      <formula>$X$10&lt;&gt;"CUMPLIMIENTO_TOTAL"</formula>
    </cfRule>
  </conditionalFormatting>
  <conditionalFormatting sqref="AA472:AA489">
    <cfRule type="expression" dxfId="248" priority="208">
      <formula>U472="ASUMIR"</formula>
    </cfRule>
  </conditionalFormatting>
  <conditionalFormatting sqref="AA473">
    <cfRule type="expression" dxfId="247" priority="205">
      <formula>$X$11&lt;&gt;"CUMPLIMIENTO_TOTAL"</formula>
    </cfRule>
  </conditionalFormatting>
  <conditionalFormatting sqref="AA474">
    <cfRule type="expression" dxfId="246" priority="204">
      <formula>$X$12&lt;&gt;"CUMPLIMIENTO_TOTAL"</formula>
    </cfRule>
  </conditionalFormatting>
  <conditionalFormatting sqref="AA475">
    <cfRule type="expression" dxfId="245" priority="203">
      <formula>$X$13&lt;&gt;"CUMPLIMIENTO_TOTAL"</formula>
    </cfRule>
  </conditionalFormatting>
  <conditionalFormatting sqref="AA476">
    <cfRule type="expression" dxfId="244" priority="202">
      <formula>$X$14&lt;&gt;"CUMPLIMIENTO_TOTAL"</formula>
    </cfRule>
  </conditionalFormatting>
  <conditionalFormatting sqref="AA477">
    <cfRule type="expression" dxfId="243" priority="201">
      <formula>$X$15&lt;&gt;"CUMPLIMIENTO_TOTAL"</formula>
    </cfRule>
  </conditionalFormatting>
  <conditionalFormatting sqref="AA478">
    <cfRule type="expression" dxfId="242" priority="200">
      <formula>$X$16&lt;&gt;"CUMPLIMIENTO_TOTAL"</formula>
    </cfRule>
  </conditionalFormatting>
  <conditionalFormatting sqref="AA479">
    <cfRule type="expression" dxfId="241" priority="199">
      <formula>$X$17&lt;&gt;"CUMPLIMIENTO_TOTAL"</formula>
    </cfRule>
  </conditionalFormatting>
  <conditionalFormatting sqref="AA480">
    <cfRule type="expression" dxfId="240" priority="198">
      <formula>$X$18&lt;&gt;"CUMPLIMIENTO_TOTAL"</formula>
    </cfRule>
  </conditionalFormatting>
  <conditionalFormatting sqref="AA481">
    <cfRule type="expression" dxfId="239" priority="197">
      <formula>$X$19&lt;&gt;"CUMPLIMIENTO_TOTAL"</formula>
    </cfRule>
  </conditionalFormatting>
  <conditionalFormatting sqref="AA482">
    <cfRule type="expression" dxfId="238" priority="196">
      <formula>$X$20&lt;&gt;"CUMPLIMIENTO_TOTAL"</formula>
    </cfRule>
  </conditionalFormatting>
  <conditionalFormatting sqref="AA483">
    <cfRule type="expression" dxfId="237" priority="195">
      <formula>$X$21&lt;&gt;"CUMPLIMIENTO_TOTAL"</formula>
    </cfRule>
  </conditionalFormatting>
  <conditionalFormatting sqref="AA484">
    <cfRule type="expression" dxfId="236" priority="194">
      <formula>$X$22&lt;&gt;"CUMPLIMIENTO_TOTAL"</formula>
    </cfRule>
  </conditionalFormatting>
  <conditionalFormatting sqref="AA485">
    <cfRule type="expression" dxfId="235" priority="193">
      <formula>$X$23&lt;&gt;"CUMPLIMIENTO_TOTAL"</formula>
    </cfRule>
  </conditionalFormatting>
  <conditionalFormatting sqref="AA486">
    <cfRule type="expression" dxfId="234" priority="192">
      <formula>$X$24&lt;&gt;"CUMPLIMIENTO_TOTAL"</formula>
    </cfRule>
  </conditionalFormatting>
  <conditionalFormatting sqref="AA487">
    <cfRule type="expression" dxfId="233" priority="191">
      <formula>$X$25&lt;&gt;"CUMPLIMIENTO_TOTAL"</formula>
    </cfRule>
  </conditionalFormatting>
  <conditionalFormatting sqref="AA488">
    <cfRule type="expression" dxfId="232" priority="190">
      <formula>$X$26&lt;&gt;"CUMPLIMIENTO_TOTAL"</formula>
    </cfRule>
  </conditionalFormatting>
  <conditionalFormatting sqref="AA489">
    <cfRule type="expression" dxfId="231" priority="189">
      <formula>$X$27&lt;&gt;"CUMPLIMIENTO_TOTAL"</formula>
    </cfRule>
  </conditionalFormatting>
  <conditionalFormatting sqref="AB472:AB489">
    <cfRule type="containsText" dxfId="230" priority="210" operator="containsText" text="CONTINUA LA ACCIÓN ANTERIOR">
      <formula>NOT(ISERROR(SEARCH("CONTINUA LA ACCIÓN ANTERIOR",AB472)))</formula>
    </cfRule>
    <cfRule type="containsText" dxfId="229" priority="211" operator="containsText" text="REQUIERE NUEVA ACCIÓN">
      <formula>NOT(ISERROR(SEARCH("REQUIERE NUEVA ACCIÓN",AB472)))</formula>
    </cfRule>
    <cfRule type="containsText" dxfId="228" priority="212" operator="containsText" text="RIESGO CONTROLADO">
      <formula>NOT(ISERROR(SEARCH("RIESGO CONTROLADO",AB472)))</formula>
    </cfRule>
  </conditionalFormatting>
  <conditionalFormatting sqref="X475:X477">
    <cfRule type="cellIs" dxfId="227" priority="181" operator="equal">
      <formula>"NO_CUMPLIDA"</formula>
    </cfRule>
    <cfRule type="expression" dxfId="226" priority="182">
      <formula>U475="ASUMIR"</formula>
    </cfRule>
  </conditionalFormatting>
  <conditionalFormatting sqref="Y475:Y476">
    <cfRule type="expression" dxfId="225" priority="176">
      <formula>U475="ASUMIR"</formula>
    </cfRule>
  </conditionalFormatting>
  <conditionalFormatting sqref="Z475:Z477">
    <cfRule type="expression" dxfId="224" priority="177">
      <formula>U475="ASUMIR"</formula>
    </cfRule>
    <cfRule type="beginsWith" dxfId="223" priority="178" operator="beginsWith" text="Eficaz">
      <formula>LEFT(Z475,LEN("Eficaz"))="Eficaz"</formula>
    </cfRule>
    <cfRule type="beginsWith" dxfId="222" priority="179" operator="beginsWith" text="No eficaz">
      <formula>LEFT(Z475,LEN("No eficaz"))="No eficaz"</formula>
    </cfRule>
  </conditionalFormatting>
  <conditionalFormatting sqref="Y477">
    <cfRule type="expression" dxfId="221" priority="175">
      <formula>U477="ASUMIR"</formula>
    </cfRule>
  </conditionalFormatting>
  <conditionalFormatting sqref="X490:X495">
    <cfRule type="cellIs" dxfId="220" priority="163" operator="equal">
      <formula>"NO_CUMPLIDA"</formula>
    </cfRule>
    <cfRule type="expression" dxfId="219" priority="167">
      <formula>U490="ASUMIR"</formula>
    </cfRule>
  </conditionalFormatting>
  <conditionalFormatting sqref="Y490:Y495">
    <cfRule type="expression" dxfId="218" priority="165">
      <formula>U490="ASUMIR"</formula>
    </cfRule>
  </conditionalFormatting>
  <conditionalFormatting sqref="Z490:Z495">
    <cfRule type="expression" dxfId="217" priority="166">
      <formula>U490="ASUMIR"</formula>
    </cfRule>
    <cfRule type="beginsWith" dxfId="216" priority="168" operator="beginsWith" text="Eficaz">
      <formula>LEFT(Z490,LEN("Eficaz"))="Eficaz"</formula>
    </cfRule>
    <cfRule type="beginsWith" dxfId="215" priority="169" operator="beginsWith" text="No eficaz">
      <formula>LEFT(Z490,LEN("No eficaz"))="No eficaz"</formula>
    </cfRule>
  </conditionalFormatting>
  <conditionalFormatting sqref="AA490">
    <cfRule type="expression" dxfId="214" priority="162">
      <formula>$W$10&lt;&gt;"CUMPLIMIENTO_TOTAL"</formula>
    </cfRule>
  </conditionalFormatting>
  <conditionalFormatting sqref="AA490 AA492 AA494">
    <cfRule type="expression" dxfId="213" priority="164">
      <formula>U490="ASUMIR"</formula>
    </cfRule>
  </conditionalFormatting>
  <conditionalFormatting sqref="AA492">
    <cfRule type="expression" dxfId="212" priority="160">
      <formula>$W$12&lt;&gt;"CUMPLIMIENTO_TOTAL"</formula>
    </cfRule>
  </conditionalFormatting>
  <conditionalFormatting sqref="AA494">
    <cfRule type="expression" dxfId="211" priority="158">
      <formula>$W$14&lt;&gt;"CUMPLIMIENTO_TOTAL"</formula>
    </cfRule>
  </conditionalFormatting>
  <conditionalFormatting sqref="AB490:AB495">
    <cfRule type="containsText" dxfId="210" priority="170" operator="containsText" text="CONTINUA LA ACCIÓN ANTERIOR">
      <formula>NOT(ISERROR(SEARCH("CONTINUA LA ACCIÓN ANTERIOR",AB490)))</formula>
    </cfRule>
    <cfRule type="containsText" dxfId="209" priority="171" operator="containsText" text="REQUIERE NUEVA ACCIÓN">
      <formula>NOT(ISERROR(SEARCH("REQUIERE NUEVA ACCIÓN",AB490)))</formula>
    </cfRule>
    <cfRule type="containsText" dxfId="208" priority="172" operator="containsText" text="RIESGO CONTROLADO">
      <formula>NOT(ISERROR(SEARCH("RIESGO CONTROLADO",AB490)))</formula>
    </cfRule>
  </conditionalFormatting>
  <conditionalFormatting sqref="AB496:AB504">
    <cfRule type="containsText" dxfId="207" priority="152" operator="containsText" text="CONTINUA LA ACCIÓN ANTERIOR">
      <formula>NOT(ISERROR(SEARCH("CONTINUA LA ACCIÓN ANTERIOR",AB496)))</formula>
    </cfRule>
    <cfRule type="containsText" dxfId="206" priority="153" operator="containsText" text="REQUIERE NUEVA ACCIÓN">
      <formula>NOT(ISERROR(SEARCH("REQUIERE NUEVA ACCIÓN",AB496)))</formula>
    </cfRule>
    <cfRule type="containsText" dxfId="205" priority="154" operator="containsText" text="RIESGO CONTROLADO">
      <formula>NOT(ISERROR(SEARCH("RIESGO CONTROLADO",AB496)))</formula>
    </cfRule>
  </conditionalFormatting>
  <conditionalFormatting sqref="Z496:Z504">
    <cfRule type="beginsWith" dxfId="204" priority="151" operator="beginsWith" text="No eficaz">
      <formula>LEFT(Z496,LEN("No eficaz"))="No eficaz"</formula>
    </cfRule>
  </conditionalFormatting>
  <conditionalFormatting sqref="Z496:Z504">
    <cfRule type="beginsWith" dxfId="203" priority="150" operator="beginsWith" text="Eficaz">
      <formula>LEFT(Z496,LEN("Eficaz"))="Eficaz"</formula>
    </cfRule>
  </conditionalFormatting>
  <conditionalFormatting sqref="X496:X504">
    <cfRule type="expression" dxfId="202" priority="149">
      <formula>U496="ASUMIR"</formula>
    </cfRule>
  </conditionalFormatting>
  <conditionalFormatting sqref="Z496:Z504">
    <cfRule type="expression" dxfId="201" priority="148">
      <formula>U496="ASUMIR"</formula>
    </cfRule>
  </conditionalFormatting>
  <conditionalFormatting sqref="Y502:Y504">
    <cfRule type="expression" dxfId="200" priority="147">
      <formula>U502="ASUMIR"</formula>
    </cfRule>
  </conditionalFormatting>
  <conditionalFormatting sqref="AA496:AA504">
    <cfRule type="expression" dxfId="199" priority="146">
      <formula>U496="ASUMIR"</formula>
    </cfRule>
  </conditionalFormatting>
  <conditionalFormatting sqref="X496:X504">
    <cfRule type="cellIs" dxfId="198" priority="145" operator="equal">
      <formula>"NO_CUMPLIDA"</formula>
    </cfRule>
  </conditionalFormatting>
  <conditionalFormatting sqref="X497:X504">
    <cfRule type="cellIs" dxfId="197" priority="144" operator="equal">
      <formula>"NO_CUMPLIDA"</formula>
    </cfRule>
  </conditionalFormatting>
  <conditionalFormatting sqref="AA496">
    <cfRule type="expression" dxfId="196" priority="143">
      <formula>$X$10&lt;&gt;"CUMPLIMIENTO_TOTAL"</formula>
    </cfRule>
  </conditionalFormatting>
  <conditionalFormatting sqref="AA497">
    <cfRule type="expression" dxfId="195" priority="142">
      <formula>$X$11&lt;&gt;"CUMPLIMIENTO_TOTAL"</formula>
    </cfRule>
  </conditionalFormatting>
  <conditionalFormatting sqref="AA498">
    <cfRule type="expression" dxfId="194" priority="141">
      <formula>$X$12&lt;&gt;"CUMPLIMIENTO_TOTAL"</formula>
    </cfRule>
  </conditionalFormatting>
  <conditionalFormatting sqref="AA499">
    <cfRule type="expression" dxfId="193" priority="140">
      <formula>$X$13&lt;&gt;"CUMPLIMIENTO_TOTAL"</formula>
    </cfRule>
  </conditionalFormatting>
  <conditionalFormatting sqref="AA500">
    <cfRule type="expression" dxfId="192" priority="139">
      <formula>$X$14&lt;&gt;"CUMPLIMIENTO_TOTAL"</formula>
    </cfRule>
  </conditionalFormatting>
  <conditionalFormatting sqref="AA501">
    <cfRule type="expression" dxfId="191" priority="138">
      <formula>$X$15&lt;&gt;"CUMPLIMIENTO_TOTAL"</formula>
    </cfRule>
  </conditionalFormatting>
  <conditionalFormatting sqref="AA502">
    <cfRule type="expression" dxfId="190" priority="137">
      <formula>$X$16&lt;&gt;"CUMPLIMIENTO_TOTAL"</formula>
    </cfRule>
  </conditionalFormatting>
  <conditionalFormatting sqref="AA503">
    <cfRule type="expression" dxfId="189" priority="136">
      <formula>$X$17&lt;&gt;"CUMPLIMIENTO_TOTAL"</formula>
    </cfRule>
  </conditionalFormatting>
  <conditionalFormatting sqref="AA504">
    <cfRule type="expression" dxfId="188" priority="135">
      <formula>$X$18&lt;&gt;"CUMPLIMIENTO_TOTAL"</formula>
    </cfRule>
  </conditionalFormatting>
  <conditionalFormatting sqref="Y496:Y501">
    <cfRule type="expression" dxfId="187" priority="134">
      <formula>U496="ASUMIR"</formula>
    </cfRule>
  </conditionalFormatting>
  <conditionalFormatting sqref="X505:X516">
    <cfRule type="cellIs" dxfId="186" priority="119" operator="equal">
      <formula>"NO_CUMPLIDA"</formula>
    </cfRule>
    <cfRule type="expression" dxfId="185" priority="123">
      <formula>U505="ASUMIR"</formula>
    </cfRule>
  </conditionalFormatting>
  <conditionalFormatting sqref="Y506:Y516">
    <cfRule type="expression" dxfId="184" priority="121">
      <formula>U506="ASUMIR"</formula>
    </cfRule>
  </conditionalFormatting>
  <conditionalFormatting sqref="Z505:Z516">
    <cfRule type="expression" dxfId="183" priority="122">
      <formula>U505="ASUMIR"</formula>
    </cfRule>
    <cfRule type="beginsWith" dxfId="182" priority="124" operator="beginsWith" text="Eficaz">
      <formula>LEFT(Z505,LEN("Eficaz"))="Eficaz"</formula>
    </cfRule>
    <cfRule type="beginsWith" dxfId="181" priority="125" operator="beginsWith" text="No eficaz">
      <formula>LEFT(Z505,LEN("No eficaz"))="No eficaz"</formula>
    </cfRule>
  </conditionalFormatting>
  <conditionalFormatting sqref="AA506:AA516">
    <cfRule type="expression" dxfId="180" priority="120">
      <formula>U506="ASUMIR"</formula>
    </cfRule>
  </conditionalFormatting>
  <conditionalFormatting sqref="AA506">
    <cfRule type="expression" dxfId="179" priority="117">
      <formula>$X$14&lt;&gt;"CUMPLIMIENTO_TOTAL"</formula>
    </cfRule>
  </conditionalFormatting>
  <conditionalFormatting sqref="AA507">
    <cfRule type="expression" dxfId="178" priority="116">
      <formula>$X$15&lt;&gt;"CUMPLIMIENTO_TOTAL"</formula>
    </cfRule>
  </conditionalFormatting>
  <conditionalFormatting sqref="AA508">
    <cfRule type="expression" dxfId="177" priority="115">
      <formula>$X$16&lt;&gt;"CUMPLIMIENTO_TOTAL"</formula>
    </cfRule>
  </conditionalFormatting>
  <conditionalFormatting sqref="AA509">
    <cfRule type="expression" dxfId="176" priority="114">
      <formula>$X$17&lt;&gt;"CUMPLIMIENTO_TOTAL"</formula>
    </cfRule>
  </conditionalFormatting>
  <conditionalFormatting sqref="AA510">
    <cfRule type="expression" dxfId="175" priority="113">
      <formula>$X$18&lt;&gt;"CUMPLIMIENTO_TOTAL"</formula>
    </cfRule>
  </conditionalFormatting>
  <conditionalFormatting sqref="AA511">
    <cfRule type="expression" dxfId="174" priority="112">
      <formula>$X$19&lt;&gt;"CUMPLIMIENTO_TOTAL"</formula>
    </cfRule>
  </conditionalFormatting>
  <conditionalFormatting sqref="AA512">
    <cfRule type="expression" dxfId="173" priority="111">
      <formula>$X$20&lt;&gt;"CUMPLIMIENTO_TOTAL"</formula>
    </cfRule>
  </conditionalFormatting>
  <conditionalFormatting sqref="AA513">
    <cfRule type="expression" dxfId="172" priority="110">
      <formula>$X$21&lt;&gt;"CUMPLIMIENTO_TOTAL"</formula>
    </cfRule>
  </conditionalFormatting>
  <conditionalFormatting sqref="AA514">
    <cfRule type="expression" dxfId="171" priority="109">
      <formula>$X$22&lt;&gt;"CUMPLIMIENTO_TOTAL"</formula>
    </cfRule>
  </conditionalFormatting>
  <conditionalFormatting sqref="AA515">
    <cfRule type="expression" dxfId="170" priority="108">
      <formula>$X$23&lt;&gt;"CUMPLIMIENTO_TOTAL"</formula>
    </cfRule>
  </conditionalFormatting>
  <conditionalFormatting sqref="AA516">
    <cfRule type="expression" dxfId="169" priority="107">
      <formula>$X$24&lt;&gt;"CUMPLIMIENTO_TOTAL"</formula>
    </cfRule>
  </conditionalFormatting>
  <conditionalFormatting sqref="AB505:AB516">
    <cfRule type="containsText" dxfId="168" priority="126" operator="containsText" text="CONTINUA LA ACCIÓN ANTERIOR">
      <formula>NOT(ISERROR(SEARCH("CONTINUA LA ACCIÓN ANTERIOR",AB505)))</formula>
    </cfRule>
    <cfRule type="containsText" dxfId="167" priority="127" operator="containsText" text="REQUIERE NUEVA ACCIÓN">
      <formula>NOT(ISERROR(SEARCH("REQUIERE NUEVA ACCIÓN",AB505)))</formula>
    </cfRule>
    <cfRule type="containsText" dxfId="166" priority="128" operator="containsText" text="RIESGO CONTROLADO">
      <formula>NOT(ISERROR(SEARCH("RIESGO CONTROLADO",AB505)))</formula>
    </cfRule>
  </conditionalFormatting>
  <conditionalFormatting sqref="Y505">
    <cfRule type="expression" dxfId="165" priority="106">
      <formula>U505="ASUMIR"</formula>
    </cfRule>
  </conditionalFormatting>
  <conditionalFormatting sqref="AB517:AB528">
    <cfRule type="containsText" dxfId="164" priority="101" operator="containsText" text="CONTINUA LA ACCIÓN ANTERIOR">
      <formula>NOT(ISERROR(SEARCH("CONTINUA LA ACCIÓN ANTERIOR",AB517)))</formula>
    </cfRule>
    <cfRule type="containsText" dxfId="163" priority="102" operator="containsText" text="REQUIERE NUEVA ACCIÓN">
      <formula>NOT(ISERROR(SEARCH("REQUIERE NUEVA ACCIÓN",AB517)))</formula>
    </cfRule>
    <cfRule type="containsText" dxfId="162" priority="103" operator="containsText" text="RIESGO CONTROLADO">
      <formula>NOT(ISERROR(SEARCH("RIESGO CONTROLADO",AB517)))</formula>
    </cfRule>
  </conditionalFormatting>
  <conditionalFormatting sqref="Z517:Z528">
    <cfRule type="beginsWith" dxfId="161" priority="100" operator="beginsWith" text="No eficaz">
      <formula>LEFT(Z517,LEN("No eficaz"))="No eficaz"</formula>
    </cfRule>
  </conditionalFormatting>
  <conditionalFormatting sqref="Z517:Z528">
    <cfRule type="beginsWith" dxfId="160" priority="99" operator="beginsWith" text="Eficaz">
      <formula>LEFT(Z517,LEN("Eficaz"))="Eficaz"</formula>
    </cfRule>
  </conditionalFormatting>
  <conditionalFormatting sqref="X517:X528">
    <cfRule type="expression" dxfId="159" priority="98">
      <formula>U517="ASUMIR"</formula>
    </cfRule>
  </conditionalFormatting>
  <conditionalFormatting sqref="Z517:Z528">
    <cfRule type="expression" dxfId="158" priority="97">
      <formula>U517="ASUMIR"</formula>
    </cfRule>
  </conditionalFormatting>
  <conditionalFormatting sqref="Y517:Y528">
    <cfRule type="expression" dxfId="157" priority="96">
      <formula>U517="ASUMIR"</formula>
    </cfRule>
  </conditionalFormatting>
  <conditionalFormatting sqref="AA517 AA519:AA526 AA528">
    <cfRule type="expression" dxfId="156" priority="95">
      <formula>U517="ASUMIR"</formula>
    </cfRule>
  </conditionalFormatting>
  <conditionalFormatting sqref="X517">
    <cfRule type="cellIs" dxfId="155" priority="94" operator="equal">
      <formula>"NO_CUMPLIDA"</formula>
    </cfRule>
  </conditionalFormatting>
  <conditionalFormatting sqref="X518:X528">
    <cfRule type="cellIs" dxfId="154" priority="93" operator="equal">
      <formula>"NO_CUMPLIDA"</formula>
    </cfRule>
  </conditionalFormatting>
  <conditionalFormatting sqref="AA517">
    <cfRule type="expression" dxfId="153" priority="92">
      <formula>$X$10&lt;&gt;"CUMPLIMIENTO_TOTAL"</formula>
    </cfRule>
  </conditionalFormatting>
  <conditionalFormatting sqref="AA519">
    <cfRule type="expression" dxfId="152" priority="90">
      <formula>$X$12&lt;&gt;"CUMPLIMIENTO_TOTAL"</formula>
    </cfRule>
  </conditionalFormatting>
  <conditionalFormatting sqref="AA520">
    <cfRule type="expression" dxfId="151" priority="89">
      <formula>$X$13&lt;&gt;"CUMPLIMIENTO_TOTAL"</formula>
    </cfRule>
  </conditionalFormatting>
  <conditionalFormatting sqref="AA521">
    <cfRule type="expression" dxfId="150" priority="88">
      <formula>$X$14&lt;&gt;"CUMPLIMIENTO_TOTAL"</formula>
    </cfRule>
  </conditionalFormatting>
  <conditionalFormatting sqref="AA522">
    <cfRule type="expression" dxfId="149" priority="87">
      <formula>$X$15&lt;&gt;"CUMPLIMIENTO_TOTAL"</formula>
    </cfRule>
  </conditionalFormatting>
  <conditionalFormatting sqref="AA523">
    <cfRule type="expression" dxfId="148" priority="86">
      <formula>$X$16&lt;&gt;"CUMPLIMIENTO_TOTAL"</formula>
    </cfRule>
  </conditionalFormatting>
  <conditionalFormatting sqref="AA524">
    <cfRule type="expression" dxfId="147" priority="85">
      <formula>$X$17&lt;&gt;"CUMPLIMIENTO_TOTAL"</formula>
    </cfRule>
  </conditionalFormatting>
  <conditionalFormatting sqref="AA525">
    <cfRule type="expression" dxfId="146" priority="84">
      <formula>$X$18&lt;&gt;"CUMPLIMIENTO_TOTAL"</formula>
    </cfRule>
  </conditionalFormatting>
  <conditionalFormatting sqref="AA526">
    <cfRule type="expression" dxfId="145" priority="83">
      <formula>$X$19&lt;&gt;"CUMPLIMIENTO_TOTAL"</formula>
    </cfRule>
  </conditionalFormatting>
  <conditionalFormatting sqref="AA528">
    <cfRule type="expression" dxfId="144" priority="81">
      <formula>$X$21&lt;&gt;"CUMPLIMIENTO_TOTAL"</formula>
    </cfRule>
  </conditionalFormatting>
  <conditionalFormatting sqref="AA91">
    <cfRule type="expression" dxfId="143" priority="80">
      <formula>U91="ASUMIR"</formula>
    </cfRule>
  </conditionalFormatting>
  <conditionalFormatting sqref="AA91">
    <cfRule type="expression" dxfId="142" priority="79">
      <formula>$X$19&lt;&gt;"CUMPLIMIENTO_TOTAL"</formula>
    </cfRule>
  </conditionalFormatting>
  <conditionalFormatting sqref="AA92">
    <cfRule type="expression" dxfId="141" priority="78">
      <formula>U92="ASUMIR"</formula>
    </cfRule>
  </conditionalFormatting>
  <conditionalFormatting sqref="AA92">
    <cfRule type="expression" dxfId="140" priority="77">
      <formula>$X$19&lt;&gt;"CUMPLIMIENTO_TOTAL"</formula>
    </cfRule>
  </conditionalFormatting>
  <conditionalFormatting sqref="AA94:AA95">
    <cfRule type="expression" dxfId="139" priority="76">
      <formula>$X$16&lt;&gt;"CUMPLIMIENTO_TOTAL"</formula>
    </cfRule>
  </conditionalFormatting>
  <conditionalFormatting sqref="AA98">
    <cfRule type="expression" dxfId="138" priority="74">
      <formula>U98="ASUMIR"</formula>
    </cfRule>
  </conditionalFormatting>
  <conditionalFormatting sqref="AA98">
    <cfRule type="expression" dxfId="137" priority="73">
      <formula>$X$19&lt;&gt;"CUMPLIMIENTO_TOTAL"</formula>
    </cfRule>
  </conditionalFormatting>
  <conditionalFormatting sqref="AA100">
    <cfRule type="expression" dxfId="136" priority="72">
      <formula>U100="ASUMIR"</formula>
    </cfRule>
  </conditionalFormatting>
  <conditionalFormatting sqref="AA100">
    <cfRule type="expression" dxfId="135" priority="71">
      <formula>$X$19&lt;&gt;"CUMPLIMIENTO_TOTAL"</formula>
    </cfRule>
  </conditionalFormatting>
  <conditionalFormatting sqref="AA102:AA103">
    <cfRule type="expression" dxfId="134" priority="70">
      <formula>U102="ASUMIR"</formula>
    </cfRule>
  </conditionalFormatting>
  <conditionalFormatting sqref="AA102:AA103">
    <cfRule type="expression" dxfId="133" priority="69">
      <formula>$X$19&lt;&gt;"CUMPLIMIENTO_TOTAL"</formula>
    </cfRule>
  </conditionalFormatting>
  <conditionalFormatting sqref="AA104:AA105">
    <cfRule type="expression" dxfId="132" priority="67">
      <formula>U104="ASUMIR"</formula>
    </cfRule>
  </conditionalFormatting>
  <conditionalFormatting sqref="AA104:AA105">
    <cfRule type="expression" dxfId="131" priority="66">
      <formula>$X$19&lt;&gt;"CUMPLIMIENTO_TOTAL"</formula>
    </cfRule>
  </conditionalFormatting>
  <conditionalFormatting sqref="AA115:AA116">
    <cfRule type="expression" dxfId="130" priority="63">
      <formula>U115="ASUMIR"</formula>
    </cfRule>
  </conditionalFormatting>
  <conditionalFormatting sqref="AA115:AA116">
    <cfRule type="expression" dxfId="129" priority="62">
      <formula>$X$19&lt;&gt;"CUMPLIMIENTO_TOTAL"</formula>
    </cfRule>
  </conditionalFormatting>
  <conditionalFormatting sqref="AA134">
    <cfRule type="expression" dxfId="128" priority="61">
      <formula>$X$24&lt;&gt;"CUMPLIMIENTO_TOTAL"</formula>
    </cfRule>
  </conditionalFormatting>
  <conditionalFormatting sqref="AA137">
    <cfRule type="expression" dxfId="127" priority="60">
      <formula>U137="ASUMIR"</formula>
    </cfRule>
  </conditionalFormatting>
  <conditionalFormatting sqref="AA137">
    <cfRule type="expression" dxfId="126" priority="59">
      <formula>$X$19&lt;&gt;"CUMPLIMIENTO_TOTAL"</formula>
    </cfRule>
  </conditionalFormatting>
  <conditionalFormatting sqref="AA142">
    <cfRule type="expression" dxfId="125" priority="58">
      <formula>$X$12&lt;&gt;"CUMPLIMIENTO_TOTAL"</formula>
    </cfRule>
  </conditionalFormatting>
  <conditionalFormatting sqref="AA148:AA150">
    <cfRule type="expression" dxfId="124" priority="57">
      <formula>U148="ASUMIR"</formula>
    </cfRule>
  </conditionalFormatting>
  <conditionalFormatting sqref="AA148:AA150">
    <cfRule type="expression" dxfId="123" priority="56">
      <formula>$X$19&lt;&gt;"CUMPLIMIENTO_TOTAL"</formula>
    </cfRule>
  </conditionalFormatting>
  <conditionalFormatting sqref="AA262:AA264">
    <cfRule type="expression" dxfId="122" priority="55">
      <formula>U262="ASUMIR"</formula>
    </cfRule>
  </conditionalFormatting>
  <conditionalFormatting sqref="AA262:AA264">
    <cfRule type="expression" dxfId="121" priority="54">
      <formula>$X$19&lt;&gt;"CUMPLIMIENTO_TOTAL"</formula>
    </cfRule>
  </conditionalFormatting>
  <conditionalFormatting sqref="AA277">
    <cfRule type="expression" dxfId="120" priority="53">
      <formula>U277="ASUMIR"</formula>
    </cfRule>
  </conditionalFormatting>
  <conditionalFormatting sqref="AA277">
    <cfRule type="expression" dxfId="119" priority="52">
      <formula>$X$19&lt;&gt;"CUMPLIMIENTO_TOTAL"</formula>
    </cfRule>
  </conditionalFormatting>
  <conditionalFormatting sqref="AA280">
    <cfRule type="expression" dxfId="118" priority="51">
      <formula>U280="ASUMIR"</formula>
    </cfRule>
  </conditionalFormatting>
  <conditionalFormatting sqref="AA280">
    <cfRule type="expression" dxfId="117" priority="50">
      <formula>$X$19&lt;&gt;"CUMPLIMIENTO_TOTAL"</formula>
    </cfRule>
  </conditionalFormatting>
  <conditionalFormatting sqref="AA283">
    <cfRule type="expression" dxfId="116" priority="49">
      <formula>U283="ASUMIR"</formula>
    </cfRule>
  </conditionalFormatting>
  <conditionalFormatting sqref="AA283">
    <cfRule type="expression" dxfId="115" priority="48">
      <formula>$X$19&lt;&gt;"CUMPLIMIENTO_TOTAL"</formula>
    </cfRule>
  </conditionalFormatting>
  <conditionalFormatting sqref="AA279">
    <cfRule type="expression" dxfId="114" priority="47">
      <formula>$X$23&lt;&gt;"CUMPLIMIENTO_TOTAL"</formula>
    </cfRule>
  </conditionalFormatting>
  <conditionalFormatting sqref="AA289">
    <cfRule type="expression" dxfId="113" priority="46">
      <formula>U289="ASUMIR"</formula>
    </cfRule>
  </conditionalFormatting>
  <conditionalFormatting sqref="AA289">
    <cfRule type="expression" dxfId="112" priority="45">
      <formula>$X$19&lt;&gt;"CUMPLIMIENTO_TOTAL"</formula>
    </cfRule>
  </conditionalFormatting>
  <conditionalFormatting sqref="AA292">
    <cfRule type="expression" dxfId="111" priority="44">
      <formula>U292="ASUMIR"</formula>
    </cfRule>
  </conditionalFormatting>
  <conditionalFormatting sqref="AA292">
    <cfRule type="expression" dxfId="110" priority="43">
      <formula>$X$19&lt;&gt;"CUMPLIMIENTO_TOTAL"</formula>
    </cfRule>
  </conditionalFormatting>
  <conditionalFormatting sqref="AA295">
    <cfRule type="expression" dxfId="109" priority="42">
      <formula>$X$39&lt;&gt;"CUMPLIMIENTO_TOTAL"</formula>
    </cfRule>
  </conditionalFormatting>
  <conditionalFormatting sqref="AA343">
    <cfRule type="expression" dxfId="108" priority="39">
      <formula>U343="ASUMIR"</formula>
    </cfRule>
  </conditionalFormatting>
  <conditionalFormatting sqref="AA343">
    <cfRule type="expression" dxfId="107" priority="38">
      <formula>$X$19&lt;&gt;"CUMPLIMIENTO_TOTAL"</formula>
    </cfRule>
  </conditionalFormatting>
  <conditionalFormatting sqref="AA328">
    <cfRule type="expression" dxfId="106" priority="37">
      <formula>U328="ASUMIR"</formula>
    </cfRule>
  </conditionalFormatting>
  <conditionalFormatting sqref="AA328">
    <cfRule type="expression" dxfId="105" priority="36">
      <formula>$X$11&lt;&gt;"CUMPLIMIENTO_TOTAL"</formula>
    </cfRule>
  </conditionalFormatting>
  <conditionalFormatting sqref="AA418">
    <cfRule type="expression" dxfId="104" priority="35">
      <formula>U418="ASUMIR"</formula>
    </cfRule>
  </conditionalFormatting>
  <conditionalFormatting sqref="AA418">
    <cfRule type="expression" dxfId="103" priority="34">
      <formula>$X$14&lt;&gt;"CUMPLIMIENTO_TOTAL"</formula>
    </cfRule>
  </conditionalFormatting>
  <conditionalFormatting sqref="AA419">
    <cfRule type="expression" dxfId="102" priority="33">
      <formula>U419="ASUMIR"</formula>
    </cfRule>
  </conditionalFormatting>
  <conditionalFormatting sqref="AA419">
    <cfRule type="expression" dxfId="101" priority="32">
      <formula>$X$14&lt;&gt;"CUMPLIMIENTO_TOTAL"</formula>
    </cfRule>
  </conditionalFormatting>
  <conditionalFormatting sqref="AA491">
    <cfRule type="expression" dxfId="100" priority="31">
      <formula>U491="ASUMIR"</formula>
    </cfRule>
  </conditionalFormatting>
  <conditionalFormatting sqref="AA491">
    <cfRule type="expression" dxfId="99" priority="30">
      <formula>$X$15&lt;&gt;"CUMPLIMIENTO_TOTAL"</formula>
    </cfRule>
  </conditionalFormatting>
  <conditionalFormatting sqref="AA493">
    <cfRule type="expression" dxfId="98" priority="29">
      <formula>U493="ASUMIR"</formula>
    </cfRule>
  </conditionalFormatting>
  <conditionalFormatting sqref="AA493">
    <cfRule type="expression" dxfId="97" priority="28">
      <formula>$X$15&lt;&gt;"CUMPLIMIENTO_TOTAL"</formula>
    </cfRule>
  </conditionalFormatting>
  <conditionalFormatting sqref="AA495">
    <cfRule type="expression" dxfId="96" priority="27">
      <formula>U495="ASUMIR"</formula>
    </cfRule>
  </conditionalFormatting>
  <conditionalFormatting sqref="AA495">
    <cfRule type="expression" dxfId="95" priority="26">
      <formula>$X$15&lt;&gt;"CUMPLIMIENTO_TOTAL"</formula>
    </cfRule>
  </conditionalFormatting>
  <conditionalFormatting sqref="AA505">
    <cfRule type="expression" dxfId="94" priority="25">
      <formula>U505="ASUMIR"</formula>
    </cfRule>
  </conditionalFormatting>
  <conditionalFormatting sqref="AA505">
    <cfRule type="expression" dxfId="93" priority="24">
      <formula>$X$18&lt;&gt;"CUMPLIMIENTO_TOTAL"</formula>
    </cfRule>
  </conditionalFormatting>
  <conditionalFormatting sqref="AA518">
    <cfRule type="expression" dxfId="92" priority="23">
      <formula>U518="ASUMIR"</formula>
    </cfRule>
  </conditionalFormatting>
  <conditionalFormatting sqref="AA518">
    <cfRule type="expression" dxfId="91" priority="22">
      <formula>$X$15&lt;&gt;"CUMPLIMIENTO_TOTAL"</formula>
    </cfRule>
  </conditionalFormatting>
  <conditionalFormatting sqref="AA527">
    <cfRule type="expression" dxfId="90" priority="20">
      <formula>U527="ASUMIR"</formula>
    </cfRule>
  </conditionalFormatting>
  <conditionalFormatting sqref="AA527">
    <cfRule type="expression" dxfId="89" priority="19">
      <formula>$X$15&lt;&gt;"CUMPLIMIENTO_TOTAL"</formula>
    </cfRule>
  </conditionalFormatting>
  <conditionalFormatting sqref="AA67">
    <cfRule type="expression" dxfId="88" priority="18">
      <formula>$X$20&lt;&gt;"CUMPLIMIENTO_TOTAL"</formula>
    </cfRule>
  </conditionalFormatting>
  <conditionalFormatting sqref="AA67">
    <cfRule type="expression" dxfId="87" priority="17">
      <formula>$X$23&lt;&gt;"CUMPLIMIENTO_TOTAL"</formula>
    </cfRule>
  </conditionalFormatting>
  <conditionalFormatting sqref="AA40:AA41">
    <cfRule type="expression" dxfId="86" priority="16">
      <formula>U40="ASUMIR"</formula>
    </cfRule>
  </conditionalFormatting>
  <conditionalFormatting sqref="AA40:AA41">
    <cfRule type="expression" dxfId="85" priority="15">
      <formula>$X$13&lt;&gt;"CUMPLIMIENTO_TOTAL"</formula>
    </cfRule>
  </conditionalFormatting>
  <conditionalFormatting sqref="AA58">
    <cfRule type="expression" dxfId="84" priority="14">
      <formula>U58="ASUMIR"</formula>
    </cfRule>
  </conditionalFormatting>
  <conditionalFormatting sqref="AA58">
    <cfRule type="expression" dxfId="83" priority="13">
      <formula>$X$13&lt;&gt;"CUMPLIMIENTO_TOTAL"</formula>
    </cfRule>
  </conditionalFormatting>
  <conditionalFormatting sqref="AA60">
    <cfRule type="expression" dxfId="82" priority="12">
      <formula>U60="ASUMIR"</formula>
    </cfRule>
  </conditionalFormatting>
  <conditionalFormatting sqref="AA60">
    <cfRule type="expression" dxfId="81" priority="11">
      <formula>$X$13&lt;&gt;"CUMPLIMIENTO_TOTAL"</formula>
    </cfRule>
  </conditionalFormatting>
  <conditionalFormatting sqref="AA63">
    <cfRule type="expression" dxfId="80" priority="10">
      <formula>U63="ASUMIR"</formula>
    </cfRule>
  </conditionalFormatting>
  <conditionalFormatting sqref="AA63">
    <cfRule type="expression" dxfId="79" priority="9">
      <formula>$X$13&lt;&gt;"CUMPLIMIENTO_TOTAL"</formula>
    </cfRule>
  </conditionalFormatting>
  <conditionalFormatting sqref="AA68:AA71">
    <cfRule type="expression" dxfId="78" priority="8">
      <formula>U68="ASUMIR"</formula>
    </cfRule>
  </conditionalFormatting>
  <conditionalFormatting sqref="AA68:AA71">
    <cfRule type="expression" dxfId="77" priority="7">
      <formula>$X$13&lt;&gt;"CUMPLIMIENTO_TOTAL"</formula>
    </cfRule>
  </conditionalFormatting>
  <conditionalFormatting sqref="AA73">
    <cfRule type="expression" dxfId="76" priority="6">
      <formula>U73="ASUMIR"</formula>
    </cfRule>
  </conditionalFormatting>
  <conditionalFormatting sqref="AA73">
    <cfRule type="expression" dxfId="75" priority="5">
      <formula>$X$13&lt;&gt;"CUMPLIMIENTO_TOTAL"</formula>
    </cfRule>
  </conditionalFormatting>
  <conditionalFormatting sqref="AA76:AA78">
    <cfRule type="expression" dxfId="74" priority="4">
      <formula>U76="ASUMIR"</formula>
    </cfRule>
  </conditionalFormatting>
  <conditionalFormatting sqref="AA76:AA78">
    <cfRule type="expression" dxfId="73" priority="3">
      <formula>$X$13&lt;&gt;"CUMPLIMIENTO_TOTAL"</formula>
    </cfRule>
  </conditionalFormatting>
  <conditionalFormatting sqref="AA61:AA62">
    <cfRule type="expression" dxfId="72" priority="2">
      <formula>$X$16&lt;&gt;"CUMPLIMIENTO_TOTAL"</formula>
    </cfRule>
  </conditionalFormatting>
  <conditionalFormatting sqref="AA28:AA34">
    <cfRule type="expression" dxfId="71" priority="1">
      <formula>$X$12&lt;&gt;"CUMPLIMIENTO_TOTAL"</formula>
    </cfRule>
  </conditionalFormatting>
  <dataValidations count="10">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decimal" allowBlank="1" showInputMessage="1" showErrorMessage="1" promptTitle="% De medición del indicador" prompt="Sólo permite números" sqref="K10:K528">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allowBlank="1" showInputMessage="1" showErrorMessage="1" promptTitle="Acción" prompt="Describa la forma en la cual se ha cumplido con la acción (oportunidad de mejora) que se implementó para tratar el riesgo" sqref="Y10:Y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129 S135:T528"/>
    <dataValidation allowBlank="1" showInputMessage="1" showErrorMessage="1" promptTitle="Análisis del indicador" prompt="Describa brevemente el comportamiento del indicador" sqref="L10:L528"/>
    <dataValidation allowBlank="1" showInputMessage="1" showErrorMessage="1" promptTitle="FACTORES DE RIESGO" prompt="Seleccione el factor de riesgo interno o externo" sqref="D10:D528"/>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INDIRECT($X343)</formula1>
    </dataValidation>
  </dataValidations>
  <hyperlinks>
    <hyperlink ref="AA469" r:id="rId1"/>
    <hyperlink ref="AA470" r:id="rId2" location="gid=1872872909"/>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ontainsText" priority="1569" operator="containsText" id="{8F13C718-64B7-40C2-8357-E1A7DEE9315A}">
            <xm:f>NOT(ISERROR(SEARCH(#REF!,Z37)))</xm:f>
            <xm:f>#REF!</xm:f>
            <x14:dxf>
              <font>
                <color rgb="FF9C0006"/>
              </font>
              <fill>
                <patternFill>
                  <bgColor rgb="FFFFC7CE"/>
                </patternFill>
              </fill>
            </x14:dxf>
          </x14:cfRule>
          <xm:sqref>Z37:Z39 Z82:Z90 Z157:Z237 Z319:Z321 Z349:Z360 Z331:Z342 Z433:Z450 Z325:Z327</xm:sqref>
        </x14:conditionalFormatting>
        <x14:conditionalFormatting xmlns:xm="http://schemas.microsoft.com/office/excel/2006/main">
          <x14:cfRule type="containsText" priority="1570" operator="containsText" id="{E1E660E2-999B-490A-B764-10C7AA931CFD}">
            <xm:f>NOT(ISERROR(SEARCH(#REF!,X37)))</xm:f>
            <xm:f>#REF!</xm:f>
            <x14:dxf>
              <font>
                <color rgb="FF9C0006"/>
              </font>
              <fill>
                <patternFill>
                  <bgColor rgb="FFFFC7CE"/>
                </patternFill>
              </fill>
            </x14:dxf>
          </x14:cfRule>
          <xm:sqref>X37:X39 X82:X90 X157:X237 X349:X360 X331:X342 X433:X450 X325:X327 X319:X321</xm:sqref>
        </x14:conditionalFormatting>
        <x14:conditionalFormatting xmlns:xm="http://schemas.microsoft.com/office/excel/2006/main">
          <x14:cfRule type="containsText" priority="1033" operator="containsText" id="{19C81AE4-1B01-4012-8D1F-99ECB3737076}">
            <xm:f>NOT(ISERROR(SEARCH(#REF!,X10)))</xm:f>
            <xm:f>#REF!</xm:f>
            <x14:dxf>
              <font>
                <color rgb="FF9C0006"/>
              </font>
              <fill>
                <patternFill>
                  <bgColor rgb="FFFFC7CE"/>
                </patternFill>
              </fill>
            </x14:dxf>
          </x14:cfRule>
          <xm:sqref>X10:X24</xm:sqref>
        </x14:conditionalFormatting>
        <x14:conditionalFormatting xmlns:xm="http://schemas.microsoft.com/office/excel/2006/main">
          <x14:cfRule type="containsText" priority="1032" operator="containsText" id="{F9C7F501-0E23-40E3-93B6-2E4C2940A749}">
            <xm:f>NOT(ISERROR(SEARCH(#REF!,Z10)))</xm:f>
            <xm:f>#REF!</xm:f>
            <x14:dxf>
              <font>
                <color rgb="FF9C0006"/>
              </font>
              <fill>
                <patternFill>
                  <bgColor rgb="FFFFC7CE"/>
                </patternFill>
              </fill>
            </x14:dxf>
          </x14:cfRule>
          <xm:sqref>Z10:Z24</xm:sqref>
        </x14:conditionalFormatting>
        <x14:conditionalFormatting xmlns:xm="http://schemas.microsoft.com/office/excel/2006/main">
          <x14:cfRule type="containsText" priority="1005" operator="containsText" id="{BB6F14D6-BBA2-4833-A155-1ACAD0411022}">
            <xm:f>NOT(ISERROR(SEARCH(#REF!,Z25)))</xm:f>
            <xm:f>#REF!</xm:f>
            <x14:dxf>
              <font>
                <color rgb="FF9C0006"/>
              </font>
              <fill>
                <patternFill>
                  <bgColor rgb="FFFFC7CE"/>
                </patternFill>
              </fill>
            </x14:dxf>
          </x14:cfRule>
          <xm:sqref>Z25:Z36</xm:sqref>
        </x14:conditionalFormatting>
        <x14:conditionalFormatting xmlns:xm="http://schemas.microsoft.com/office/excel/2006/main">
          <x14:cfRule type="containsText" priority="1006" operator="containsText" id="{A843F6A6-5ED4-44BF-BAC9-EA6B455564DC}">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980" operator="containsText" id="{C3AE5E5C-0E08-49B3-8F55-C9C675CC6AC1}">
            <xm:f>NOT(ISERROR(SEARCH(#REF!,Z56)))</xm:f>
            <xm:f>#REF!</xm:f>
            <x14:dxf>
              <font>
                <color rgb="FF9C0006"/>
              </font>
              <fill>
                <patternFill>
                  <bgColor rgb="FFFFC7CE"/>
                </patternFill>
              </fill>
            </x14:dxf>
          </x14:cfRule>
          <xm:sqref>Z56:Z57</xm:sqref>
        </x14:conditionalFormatting>
        <x14:conditionalFormatting xmlns:xm="http://schemas.microsoft.com/office/excel/2006/main">
          <x14:cfRule type="containsText" priority="981" operator="containsText" id="{95E9A360-8F2D-47B6-9322-DA2C9E30D5B4}">
            <xm:f>NOT(ISERROR(SEARCH(#REF!,X56)))</xm:f>
            <xm:f>#REF!</xm:f>
            <x14:dxf>
              <font>
                <color rgb="FF9C0006"/>
              </font>
              <fill>
                <patternFill>
                  <bgColor rgb="FFFFC7CE"/>
                </patternFill>
              </fill>
            </x14:dxf>
          </x14:cfRule>
          <xm:sqref>X56:X57</xm:sqref>
        </x14:conditionalFormatting>
        <x14:conditionalFormatting xmlns:xm="http://schemas.microsoft.com/office/excel/2006/main">
          <x14:cfRule type="containsText" priority="966" operator="containsText" id="{4BC9B3A8-FCEF-4128-B3B0-9CBAFE490942}">
            <xm:f>NOT(ISERROR(SEARCH(#REF!,Z40)))</xm:f>
            <xm:f>#REF!</xm:f>
            <x14:dxf>
              <font>
                <color rgb="FF9C0006"/>
              </font>
              <fill>
                <patternFill>
                  <bgColor rgb="FFFFC7CE"/>
                </patternFill>
              </fill>
            </x14:dxf>
          </x14:cfRule>
          <xm:sqref>Z40:Z55</xm:sqref>
        </x14:conditionalFormatting>
        <x14:conditionalFormatting xmlns:xm="http://schemas.microsoft.com/office/excel/2006/main">
          <x14:cfRule type="containsText" priority="967" operator="containsText" id="{BA1F95EB-4850-47D4-8A17-F3A84723D6FC}">
            <xm:f>NOT(ISERROR(SEARCH(#REF!,X40)))</xm:f>
            <xm:f>#REF!</xm:f>
            <x14:dxf>
              <font>
                <color rgb="FF9C0006"/>
              </font>
              <fill>
                <patternFill>
                  <bgColor rgb="FFFFC7CE"/>
                </patternFill>
              </fill>
            </x14:dxf>
          </x14:cfRule>
          <xm:sqref>X40:X55</xm:sqref>
        </x14:conditionalFormatting>
        <x14:conditionalFormatting xmlns:xm="http://schemas.microsoft.com/office/excel/2006/main">
          <x14:cfRule type="containsText" priority="941" operator="containsText" id="{708DF16A-7A2B-4CFD-B1FA-23ECDBA60754}">
            <xm:f>NOT(ISERROR(SEARCH(#REF!,Z59)))</xm:f>
            <xm:f>#REF!</xm:f>
            <x14:dxf>
              <font>
                <color rgb="FF9C0006"/>
              </font>
              <fill>
                <patternFill>
                  <bgColor rgb="FFFFC7CE"/>
                </patternFill>
              </fill>
            </x14:dxf>
          </x14:cfRule>
          <xm:sqref>Z59 Z79:Z81 Z74 Z72 Z61:Z62 Z64:Z67</xm:sqref>
        </x14:conditionalFormatting>
        <x14:conditionalFormatting xmlns:xm="http://schemas.microsoft.com/office/excel/2006/main">
          <x14:cfRule type="containsText" priority="942" operator="containsText" id="{BFA5A691-564F-4031-A021-8EC5AFC95A1B}">
            <xm:f>NOT(ISERROR(SEARCH(#REF!,X58)))</xm:f>
            <xm:f>#REF!</xm:f>
            <x14:dxf>
              <font>
                <color rgb="FF9C0006"/>
              </font>
              <fill>
                <patternFill>
                  <bgColor rgb="FFFFC7CE"/>
                </patternFill>
              </fill>
            </x14:dxf>
          </x14:cfRule>
          <xm:sqref>X58:X81</xm:sqref>
        </x14:conditionalFormatting>
        <x14:conditionalFormatting xmlns:xm="http://schemas.microsoft.com/office/excel/2006/main">
          <x14:cfRule type="containsText" priority="901" operator="containsText" id="{E253B23D-E973-4D9A-9989-66A0A7781918}">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888" operator="containsText" id="{D47FCCCA-D3A5-456D-A4EC-B7E94979F410}">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884" operator="containsText" id="{7A17B46D-D4A7-4406-8925-47D7BB332A4B}">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880" operator="containsText" id="{63CBA3C3-B46A-4D69-97EC-9E7ADDCE177D}">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876" operator="containsText" id="{6AA91E76-1CE9-46D1-ABBC-76FDFEA18110}">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872" operator="containsText" id="{BBB1B32C-AFB6-45DC-AEF5-493FBB994199}">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868" operator="containsText" id="{6F57E484-6DB9-4CC8-AF48-F64DD3C2099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864" operator="containsText" id="{DA4696E4-8F4C-486A-B14A-03328168F790}">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860" operator="containsText" id="{6C688359-2FA3-4EFF-B6B7-ECEDFF4B415B}">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856" operator="containsText" id="{47511C25-BB22-438C-8159-CF259B0F8B0A}">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852" operator="containsText" id="{35A3E65C-E67A-4FCA-B0EE-1C15A12B5ED7}">
            <xm:f>NOT(ISERROR(SEARCH(#REF!,Z60)))</xm:f>
            <xm:f>#REF!</xm:f>
            <x14:dxf>
              <font>
                <color rgb="FF9C0006"/>
              </font>
              <fill>
                <patternFill>
                  <bgColor rgb="FFFFC7CE"/>
                </patternFill>
              </fill>
            </x14:dxf>
          </x14:cfRule>
          <xm:sqref>Z60</xm:sqref>
        </x14:conditionalFormatting>
        <x14:conditionalFormatting xmlns:xm="http://schemas.microsoft.com/office/excel/2006/main">
          <x14:cfRule type="containsText" priority="848" operator="containsText" id="{719B4410-90D4-40C3-9303-31EE585BDE00}">
            <xm:f>NOT(ISERROR(SEARCH(#REF!,Z63)))</xm:f>
            <xm:f>#REF!</xm:f>
            <x14:dxf>
              <font>
                <color rgb="FF9C0006"/>
              </font>
              <fill>
                <patternFill>
                  <bgColor rgb="FFFFC7CE"/>
                </patternFill>
              </fill>
            </x14:dxf>
          </x14:cfRule>
          <xm:sqref>Z63</xm:sqref>
        </x14:conditionalFormatting>
        <x14:conditionalFormatting xmlns:xm="http://schemas.microsoft.com/office/excel/2006/main">
          <x14:cfRule type="containsText" priority="841" operator="containsText" id="{33E05EEB-98E0-4142-9DC1-D433D9BB0612}">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840" operator="containsText" id="{5DB5BF1B-B5E9-4D03-921B-DFD3801F635C}">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813" operator="containsText" id="{68600DEC-E5A2-408B-96C5-1ED0FA25D850}">
            <xm:f>NOT(ISERROR(SEARCH(#REF!,Z106)))</xm:f>
            <xm:f>#REF!</xm:f>
            <x14:dxf>
              <font>
                <color rgb="FF9C0006"/>
              </font>
              <fill>
                <patternFill>
                  <bgColor rgb="FFFFC7CE"/>
                </patternFill>
              </fill>
            </x14:dxf>
          </x14:cfRule>
          <xm:sqref>Z106:Z120</xm:sqref>
        </x14:conditionalFormatting>
        <x14:conditionalFormatting xmlns:xm="http://schemas.microsoft.com/office/excel/2006/main">
          <x14:cfRule type="containsText" priority="814" operator="containsText" id="{BDDD5768-0497-4FEB-A384-738BECF39DE2}">
            <xm:f>NOT(ISERROR(SEARCH(#REF!,X106)))</xm:f>
            <xm:f>#REF!</xm:f>
            <x14:dxf>
              <font>
                <color rgb="FF9C0006"/>
              </font>
              <fill>
                <patternFill>
                  <bgColor rgb="FFFFC7CE"/>
                </patternFill>
              </fill>
            </x14:dxf>
          </x14:cfRule>
          <xm:sqref>X106:X120</xm:sqref>
        </x14:conditionalFormatting>
        <x14:conditionalFormatting xmlns:xm="http://schemas.microsoft.com/office/excel/2006/main">
          <x14:cfRule type="containsText" priority="784" operator="containsText" id="{952C778E-0F8F-4FDF-95E8-57B3760FFB92}">
            <xm:f>NOT(ISERROR(SEARCH(#REF!,X121)))</xm:f>
            <xm:f>#REF!</xm:f>
            <x14:dxf>
              <font>
                <color rgb="FF9C0006"/>
              </font>
              <fill>
                <patternFill>
                  <bgColor rgb="FFFFC7CE"/>
                </patternFill>
              </fill>
            </x14:dxf>
          </x14:cfRule>
          <xm:sqref>X121:X138</xm:sqref>
        </x14:conditionalFormatting>
        <x14:conditionalFormatting xmlns:xm="http://schemas.microsoft.com/office/excel/2006/main">
          <x14:cfRule type="containsText" priority="783" operator="containsText" id="{1E841DA6-3408-44E1-A033-04CEFB1BD220}">
            <xm:f>NOT(ISERROR(SEARCH(#REF!,Z121)))</xm:f>
            <xm:f>#REF!</xm:f>
            <x14:dxf>
              <font>
                <color rgb="FF9C0006"/>
              </font>
              <fill>
                <patternFill>
                  <bgColor rgb="FFFFC7CE"/>
                </patternFill>
              </fill>
            </x14:dxf>
          </x14:cfRule>
          <xm:sqref>Z121:Z138</xm:sqref>
        </x14:conditionalFormatting>
        <x14:conditionalFormatting xmlns:xm="http://schemas.microsoft.com/office/excel/2006/main">
          <x14:cfRule type="containsText" priority="754" operator="containsText" id="{69B75FC4-CF9A-4BE2-A908-D1D9928F343A}">
            <xm:f>NOT(ISERROR(SEARCH(#REF!,X139)))</xm:f>
            <xm:f>#REF!</xm:f>
            <x14:dxf>
              <font>
                <color rgb="FF9C0006"/>
              </font>
              <fill>
                <patternFill>
                  <bgColor rgb="FFFFC7CE"/>
                </patternFill>
              </fill>
            </x14:dxf>
          </x14:cfRule>
          <xm:sqref>X139:X147</xm:sqref>
        </x14:conditionalFormatting>
        <x14:conditionalFormatting xmlns:xm="http://schemas.microsoft.com/office/excel/2006/main">
          <x14:cfRule type="containsText" priority="753" operator="containsText" id="{E3025246-3583-4DCE-95B8-1BECCE5C1C6F}">
            <xm:f>NOT(ISERROR(SEARCH(#REF!,Z139)))</xm:f>
            <xm:f>#REF!</xm:f>
            <x14:dxf>
              <font>
                <color rgb="FF9C0006"/>
              </font>
              <fill>
                <patternFill>
                  <bgColor rgb="FFFFC7CE"/>
                </patternFill>
              </fill>
            </x14:dxf>
          </x14:cfRule>
          <xm:sqref>Z139:Z147</xm:sqref>
        </x14:conditionalFormatting>
        <x14:conditionalFormatting xmlns:xm="http://schemas.microsoft.com/office/excel/2006/main">
          <x14:cfRule type="containsText" priority="732" operator="containsText" id="{A31EC8F9-8913-44FC-A988-1E32CDDAF998}">
            <xm:f>NOT(ISERROR(SEARCH(#REF!,Z148)))</xm:f>
            <xm:f>#REF!</xm:f>
            <x14:dxf>
              <font>
                <color rgb="FF9C0006"/>
              </font>
              <fill>
                <patternFill>
                  <bgColor rgb="FFFFC7CE"/>
                </patternFill>
              </fill>
            </x14:dxf>
          </x14:cfRule>
          <xm:sqref>Z148:Z156</xm:sqref>
        </x14:conditionalFormatting>
        <x14:conditionalFormatting xmlns:xm="http://schemas.microsoft.com/office/excel/2006/main">
          <x14:cfRule type="containsText" priority="733" operator="containsText" id="{EAF962DF-3105-4B53-B211-6F593E897979}">
            <xm:f>NOT(ISERROR(SEARCH(#REF!,X148)))</xm:f>
            <xm:f>#REF!</xm:f>
            <x14:dxf>
              <font>
                <color rgb="FF9C0006"/>
              </font>
              <fill>
                <patternFill>
                  <bgColor rgb="FFFFC7CE"/>
                </patternFill>
              </fill>
            </x14:dxf>
          </x14:cfRule>
          <xm:sqref>X148:X156</xm:sqref>
        </x14:conditionalFormatting>
        <x14:conditionalFormatting xmlns:xm="http://schemas.microsoft.com/office/excel/2006/main">
          <x14:cfRule type="containsText" priority="698" operator="containsText" id="{B445B529-A44A-495B-A172-15839CBF6114}">
            <xm:f>NOT(ISERROR(SEARCH(#REF!,Z238)))</xm:f>
            <xm:f>#REF!</xm:f>
            <x14:dxf>
              <font>
                <color rgb="FF9C0006"/>
              </font>
              <fill>
                <patternFill>
                  <bgColor rgb="FFFFC7CE"/>
                </patternFill>
              </fill>
            </x14:dxf>
          </x14:cfRule>
          <xm:sqref>Z238:Z264</xm:sqref>
        </x14:conditionalFormatting>
        <x14:conditionalFormatting xmlns:xm="http://schemas.microsoft.com/office/excel/2006/main">
          <x14:cfRule type="containsText" priority="699" operator="containsText" id="{CFF8C12F-A9D8-4E30-853A-50CE4C0D5E7F}">
            <xm:f>NOT(ISERROR(SEARCH(#REF!,X238)))</xm:f>
            <xm:f>#REF!</xm:f>
            <x14:dxf>
              <font>
                <color rgb="FF9C0006"/>
              </font>
              <fill>
                <patternFill>
                  <bgColor rgb="FFFFC7CE"/>
                </patternFill>
              </fill>
            </x14:dxf>
          </x14:cfRule>
          <xm:sqref>X238:X264</xm:sqref>
        </x14:conditionalFormatting>
        <x14:conditionalFormatting xmlns:xm="http://schemas.microsoft.com/office/excel/2006/main">
          <x14:cfRule type="containsText" priority="658" operator="containsText" id="{D22D788D-3F82-4097-8CEE-7CF46EE23300}">
            <xm:f>NOT(ISERROR(SEARCH(#REF!,X265)))</xm:f>
            <xm:f>#REF!</xm:f>
            <x14:dxf>
              <font>
                <color rgb="FF9C0006"/>
              </font>
              <fill>
                <patternFill>
                  <bgColor rgb="FFFFC7CE"/>
                </patternFill>
              </fill>
            </x14:dxf>
          </x14:cfRule>
          <xm:sqref>X265:X300</xm:sqref>
        </x14:conditionalFormatting>
        <x14:conditionalFormatting xmlns:xm="http://schemas.microsoft.com/office/excel/2006/main">
          <x14:cfRule type="containsText" priority="657" operator="containsText" id="{32E2AB5A-D38A-45B3-8715-D616F8528FE7}">
            <xm:f>NOT(ISERROR(SEARCH(#REF!,Z265)))</xm:f>
            <xm:f>#REF!</xm:f>
            <x14:dxf>
              <font>
                <color rgb="FF9C0006"/>
              </font>
              <fill>
                <patternFill>
                  <bgColor rgb="FFFFC7CE"/>
                </patternFill>
              </fill>
            </x14:dxf>
          </x14:cfRule>
          <xm:sqref>Z265:Z300</xm:sqref>
        </x14:conditionalFormatting>
        <x14:conditionalFormatting xmlns:xm="http://schemas.microsoft.com/office/excel/2006/main">
          <x14:cfRule type="containsText" priority="610" operator="containsText" id="{8A76B3C5-E328-4862-8EB5-1B24F5AEE109}">
            <xm:f>NOT(ISERROR(SEARCH(#REF!,X301)))</xm:f>
            <xm:f>#REF!</xm:f>
            <x14:dxf>
              <font>
                <color rgb="FF9C0006"/>
              </font>
              <fill>
                <patternFill>
                  <bgColor rgb="FFFFC7CE"/>
                </patternFill>
              </fill>
            </x14:dxf>
          </x14:cfRule>
          <xm:sqref>X301:X318</xm:sqref>
        </x14:conditionalFormatting>
        <x14:conditionalFormatting xmlns:xm="http://schemas.microsoft.com/office/excel/2006/main">
          <x14:cfRule type="containsText" priority="609" operator="containsText" id="{14ABEAC1-C6A4-453B-B158-95129FA5AA64}">
            <xm:f>NOT(ISERROR(SEARCH(#REF!,Z301)))</xm:f>
            <xm:f>#REF!</xm:f>
            <x14:dxf>
              <font>
                <color rgb="FF9C0006"/>
              </font>
              <fill>
                <patternFill>
                  <bgColor rgb="FFFFC7CE"/>
                </patternFill>
              </fill>
            </x14:dxf>
          </x14:cfRule>
          <xm:sqref>Z301:Z318</xm:sqref>
        </x14:conditionalFormatting>
        <x14:conditionalFormatting xmlns:xm="http://schemas.microsoft.com/office/excel/2006/main">
          <x14:cfRule type="containsText" priority="577" operator="containsText" id="{1AA4CA27-7E73-4EA7-8706-0F23DE146BA0}">
            <xm:f>NOT(ISERROR(SEARCH(#REF!,X322)))</xm:f>
            <xm:f>#REF!</xm:f>
            <x14:dxf>
              <font>
                <color rgb="FF9C0006"/>
              </font>
              <fill>
                <patternFill>
                  <bgColor rgb="FFFFC7CE"/>
                </patternFill>
              </fill>
            </x14:dxf>
          </x14:cfRule>
          <xm:sqref>X322:X324</xm:sqref>
        </x14:conditionalFormatting>
        <x14:conditionalFormatting xmlns:xm="http://schemas.microsoft.com/office/excel/2006/main">
          <x14:cfRule type="containsText" priority="576" operator="containsText" id="{38023CE4-270A-4851-9E2B-B96096A7F082}">
            <xm:f>NOT(ISERROR(SEARCH(#REF!,Z322)))</xm:f>
            <xm:f>#REF!</xm:f>
            <x14:dxf>
              <font>
                <color rgb="FF9C0006"/>
              </font>
              <fill>
                <patternFill>
                  <bgColor rgb="FFFFC7CE"/>
                </patternFill>
              </fill>
            </x14:dxf>
          </x14:cfRule>
          <xm:sqref>Z322:Z324</xm:sqref>
        </x14:conditionalFormatting>
        <x14:conditionalFormatting xmlns:xm="http://schemas.microsoft.com/office/excel/2006/main">
          <x14:cfRule type="containsText" priority="560" operator="containsText" id="{5A0672AD-1FCE-4703-AE02-8B3E8A751B72}">
            <xm:f>NOT(ISERROR(SEARCH(#REF!,Z328)))</xm:f>
            <xm:f>#REF!</xm:f>
            <x14:dxf>
              <font>
                <color rgb="FF9C0006"/>
              </font>
              <fill>
                <patternFill>
                  <bgColor rgb="FFFFC7CE"/>
                </patternFill>
              </fill>
            </x14:dxf>
          </x14:cfRule>
          <xm:sqref>Z328:Z330</xm:sqref>
        </x14:conditionalFormatting>
        <x14:conditionalFormatting xmlns:xm="http://schemas.microsoft.com/office/excel/2006/main">
          <x14:cfRule type="containsText" priority="561" operator="containsText" id="{E9EBFB2B-B921-4577-A17A-392C4180703C}">
            <xm:f>NOT(ISERROR(SEARCH(#REF!,X328)))</xm:f>
            <xm:f>#REF!</xm:f>
            <x14:dxf>
              <font>
                <color rgb="FF9C0006"/>
              </font>
              <fill>
                <patternFill>
                  <bgColor rgb="FFFFC7CE"/>
                </patternFill>
              </fill>
            </x14:dxf>
          </x14:cfRule>
          <xm:sqref>X328:X330</xm:sqref>
        </x14:conditionalFormatting>
        <x14:conditionalFormatting xmlns:xm="http://schemas.microsoft.com/office/excel/2006/main">
          <x14:cfRule type="containsText" priority="542" operator="containsText" id="{49F6EEE0-2AD7-4FA6-AA9F-307426D90E68}">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541" operator="containsText" id="{663E3BCF-0445-4697-B979-603A45834984}">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515" operator="containsText" id="{E3AA6BF0-2294-4BBC-8AF6-AE82EAD7DBA7}">
            <xm:f>NOT(ISERROR(SEARCH(#REF!,Z361)))</xm:f>
            <xm:f>#REF!</xm:f>
            <x14:dxf>
              <font>
                <color rgb="FF9C0006"/>
              </font>
              <fill>
                <patternFill>
                  <bgColor rgb="FFFFC7CE"/>
                </patternFill>
              </fill>
            </x14:dxf>
          </x14:cfRule>
          <xm:sqref>Z361:Z363 Z366:Z369</xm:sqref>
        </x14:conditionalFormatting>
        <x14:conditionalFormatting xmlns:xm="http://schemas.microsoft.com/office/excel/2006/main">
          <x14:cfRule type="containsText" priority="516" operator="containsText" id="{DC193994-1248-47DE-99E2-2E43B65AFA90}">
            <xm:f>NOT(ISERROR(SEARCH(#REF!,X361)))</xm:f>
            <xm:f>#REF!</xm:f>
            <x14:dxf>
              <font>
                <color rgb="FF9C0006"/>
              </font>
              <fill>
                <patternFill>
                  <bgColor rgb="FFFFC7CE"/>
                </patternFill>
              </fill>
            </x14:dxf>
          </x14:cfRule>
          <xm:sqref>X361:X369</xm:sqref>
        </x14:conditionalFormatting>
        <x14:conditionalFormatting xmlns:xm="http://schemas.microsoft.com/office/excel/2006/main">
          <x14:cfRule type="containsText" priority="406" operator="containsText" id="{B3C30D0E-8266-4D7E-BF00-F627CFC0AE01}">
            <xm:f>NOT(ISERROR(SEARCH(#REF!,X370)))</xm:f>
            <xm:f>#REF!</xm:f>
            <x14:dxf>
              <font>
                <color rgb="FF9C0006"/>
              </font>
              <fill>
                <patternFill>
                  <bgColor rgb="FFFFC7CE"/>
                </patternFill>
              </fill>
            </x14:dxf>
          </x14:cfRule>
          <xm:sqref>X370:X387</xm:sqref>
        </x14:conditionalFormatting>
        <x14:conditionalFormatting xmlns:xm="http://schemas.microsoft.com/office/excel/2006/main">
          <x14:cfRule type="containsText" priority="405" operator="containsText" id="{AEBA4CF6-2C16-42B5-8FA1-DA32175A9E8B}">
            <xm:f>NOT(ISERROR(SEARCH(#REF!,Z370)))</xm:f>
            <xm:f>#REF!</xm:f>
            <x14:dxf>
              <font>
                <color rgb="FF9C0006"/>
              </font>
              <fill>
                <patternFill>
                  <bgColor rgb="FFFFC7CE"/>
                </patternFill>
              </fill>
            </x14:dxf>
          </x14:cfRule>
          <xm:sqref>Z370:Z387</xm:sqref>
        </x14:conditionalFormatting>
        <x14:conditionalFormatting xmlns:xm="http://schemas.microsoft.com/office/excel/2006/main">
          <x14:cfRule type="containsText" priority="372" operator="containsText" id="{8599369F-0A9C-45E1-804F-73CFF14755E5}">
            <xm:f>NOT(ISERROR(SEARCH(#REF!,X388)))</xm:f>
            <xm:f>#REF!</xm:f>
            <x14:dxf>
              <font>
                <color rgb="FF9C0006"/>
              </font>
              <fill>
                <patternFill>
                  <bgColor rgb="FFFFC7CE"/>
                </patternFill>
              </fill>
            </x14:dxf>
          </x14:cfRule>
          <xm:sqref>X388:X396</xm:sqref>
        </x14:conditionalFormatting>
        <x14:conditionalFormatting xmlns:xm="http://schemas.microsoft.com/office/excel/2006/main">
          <x14:cfRule type="containsText" priority="371" operator="containsText" id="{42219CA7-8DFA-466B-AD21-C8300795CB67}">
            <xm:f>NOT(ISERROR(SEARCH(#REF!,Z388)))</xm:f>
            <xm:f>#REF!</xm:f>
            <x14:dxf>
              <font>
                <color rgb="FF9C0006"/>
              </font>
              <fill>
                <patternFill>
                  <bgColor rgb="FFFFC7CE"/>
                </patternFill>
              </fill>
            </x14:dxf>
          </x14:cfRule>
          <xm:sqref>Z388:Z396</xm:sqref>
        </x14:conditionalFormatting>
        <x14:conditionalFormatting xmlns:xm="http://schemas.microsoft.com/office/excel/2006/main">
          <x14:cfRule type="containsText" priority="350" operator="containsText" id="{4FC84D8E-CE1B-4F62-A4D7-A1CADF1721E5}">
            <xm:f>NOT(ISERROR(SEARCH(#REF!,Z397)))</xm:f>
            <xm:f>#REF!</xm:f>
            <x14:dxf>
              <font>
                <color rgb="FF9C0006"/>
              </font>
              <fill>
                <patternFill>
                  <bgColor rgb="FFFFC7CE"/>
                </patternFill>
              </fill>
            </x14:dxf>
          </x14:cfRule>
          <xm:sqref>Z397:Z411</xm:sqref>
        </x14:conditionalFormatting>
        <x14:conditionalFormatting xmlns:xm="http://schemas.microsoft.com/office/excel/2006/main">
          <x14:cfRule type="containsText" priority="351" operator="containsText" id="{58CC8B3F-C8C6-4908-B53B-674C7E2EE13D}">
            <xm:f>NOT(ISERROR(SEARCH(#REF!,X397)))</xm:f>
            <xm:f>#REF!</xm:f>
            <x14:dxf>
              <font>
                <color rgb="FF9C0006"/>
              </font>
              <fill>
                <patternFill>
                  <bgColor rgb="FFFFC7CE"/>
                </patternFill>
              </fill>
            </x14:dxf>
          </x14:cfRule>
          <xm:sqref>X397:X411</xm:sqref>
        </x14:conditionalFormatting>
        <x14:conditionalFormatting xmlns:xm="http://schemas.microsoft.com/office/excel/2006/main">
          <x14:cfRule type="containsText" priority="322" operator="containsText" id="{2223E12B-1CD9-451E-B2C4-DB89042B5AC4}">
            <xm:f>NOT(ISERROR(SEARCH(#REF!,Z412)))</xm:f>
            <xm:f>#REF!</xm:f>
            <x14:dxf>
              <font>
                <color rgb="FF9C0006"/>
              </font>
              <fill>
                <patternFill>
                  <bgColor rgb="FFFFC7CE"/>
                </patternFill>
              </fill>
            </x14:dxf>
          </x14:cfRule>
          <xm:sqref>Z412:Z432</xm:sqref>
        </x14:conditionalFormatting>
        <x14:conditionalFormatting xmlns:xm="http://schemas.microsoft.com/office/excel/2006/main">
          <x14:cfRule type="containsText" priority="323" operator="containsText" id="{5EAD52E7-5BA5-4D73-9EC3-7CDA17F542B1}">
            <xm:f>NOT(ISERROR(SEARCH(#REF!,X412)))</xm:f>
            <xm:f>#REF!</xm:f>
            <x14:dxf>
              <font>
                <color rgb="FF9C0006"/>
              </font>
              <fill>
                <patternFill>
                  <bgColor rgb="FFFFC7CE"/>
                </patternFill>
              </fill>
            </x14:dxf>
          </x14:cfRule>
          <xm:sqref>X412:X432</xm:sqref>
        </x14:conditionalFormatting>
        <x14:conditionalFormatting xmlns:xm="http://schemas.microsoft.com/office/excel/2006/main">
          <x14:cfRule type="containsText" priority="273" operator="containsText" id="{89264EA0-AAF1-45AD-9761-FA7954E7ED8A}">
            <xm:f>NOT(ISERROR(SEARCH(#REF!,Z451)))</xm:f>
            <xm:f>#REF!</xm:f>
            <x14:dxf>
              <font>
                <color rgb="FF9C0006"/>
              </font>
              <fill>
                <patternFill>
                  <bgColor rgb="FFFFC7CE"/>
                </patternFill>
              </fill>
            </x14:dxf>
          </x14:cfRule>
          <xm:sqref>Z451:Z471</xm:sqref>
        </x14:conditionalFormatting>
        <x14:conditionalFormatting xmlns:xm="http://schemas.microsoft.com/office/excel/2006/main">
          <x14:cfRule type="containsText" priority="274" operator="containsText" id="{9EFC9510-415F-4A9F-93F2-64D800949C77}">
            <xm:f>NOT(ISERROR(SEARCH(#REF!,X451)))</xm:f>
            <xm:f>#REF!</xm:f>
            <x14:dxf>
              <font>
                <color rgb="FF9C0006"/>
              </font>
              <fill>
                <patternFill>
                  <bgColor rgb="FFFFC7CE"/>
                </patternFill>
              </fill>
            </x14:dxf>
          </x14:cfRule>
          <xm:sqref>X451:X468 X471</xm:sqref>
        </x14:conditionalFormatting>
        <x14:conditionalFormatting xmlns:xm="http://schemas.microsoft.com/office/excel/2006/main">
          <x14:cfRule type="containsText" priority="234" operator="containsText" id="{548C6542-F871-4AC1-A97B-C946FE4B6FCD}">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213" operator="containsText" id="{3F78B8B6-D023-41E8-BE08-7FF6972FEED8}">
            <xm:f>NOT(ISERROR(SEARCH(#REF!,X472)))</xm:f>
            <xm:f>#REF!</xm:f>
            <x14:dxf>
              <font>
                <color rgb="FF9C0006"/>
              </font>
              <fill>
                <patternFill>
                  <bgColor rgb="FFFFC7CE"/>
                </patternFill>
              </fill>
            </x14:dxf>
          </x14:cfRule>
          <xm:sqref>X472:X474 X478:X489</xm:sqref>
        </x14:conditionalFormatting>
        <x14:conditionalFormatting xmlns:xm="http://schemas.microsoft.com/office/excel/2006/main">
          <x14:cfRule type="containsText" priority="188" operator="containsText" id="{8D69D733-B2AC-40CD-A016-A0201919888E}">
            <xm:f>NOT(ISERROR(SEARCH(#REF!,Z472)))</xm:f>
            <xm:f>#REF!</xm:f>
            <x14:dxf>
              <font>
                <color rgb="FF9C0006"/>
              </font>
              <fill>
                <patternFill>
                  <bgColor rgb="FFFFC7CE"/>
                </patternFill>
              </fill>
            </x14:dxf>
          </x14:cfRule>
          <xm:sqref>Z472:Z474 Z478:Z489</xm:sqref>
        </x14:conditionalFormatting>
        <x14:conditionalFormatting xmlns:xm="http://schemas.microsoft.com/office/excel/2006/main">
          <x14:cfRule type="containsText" priority="183" operator="containsText" id="{0F184EAB-8581-43E3-AF73-06895B41FFDD}">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180" operator="containsText" id="{9D7D18CE-BE62-4F50-99B2-B170DD4ABECF}">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174" operator="containsText" id="{AB9EDC87-F709-4F97-AC50-FCA4B3FA3F0C}">
            <xm:f>NOT(ISERROR(SEARCH(#REF!,X490)))</xm:f>
            <xm:f>#REF!</xm:f>
            <x14:dxf>
              <font>
                <color rgb="FF9C0006"/>
              </font>
              <fill>
                <patternFill>
                  <bgColor rgb="FFFFC7CE"/>
                </patternFill>
              </fill>
            </x14:dxf>
          </x14:cfRule>
          <xm:sqref>X490:X495</xm:sqref>
        </x14:conditionalFormatting>
        <x14:conditionalFormatting xmlns:xm="http://schemas.microsoft.com/office/excel/2006/main">
          <x14:cfRule type="containsText" priority="173" operator="containsText" id="{9A17307E-1D2E-406B-A73B-FD18106B3F02}">
            <xm:f>NOT(ISERROR(SEARCH(#REF!,Z490)))</xm:f>
            <xm:f>#REF!</xm:f>
            <x14:dxf>
              <font>
                <color rgb="FF9C0006"/>
              </font>
              <fill>
                <patternFill>
                  <bgColor rgb="FFFFC7CE"/>
                </patternFill>
              </fill>
            </x14:dxf>
          </x14:cfRule>
          <xm:sqref>Z490:Z495</xm:sqref>
        </x14:conditionalFormatting>
        <x14:conditionalFormatting xmlns:xm="http://schemas.microsoft.com/office/excel/2006/main">
          <x14:cfRule type="containsText" priority="155" operator="containsText" id="{58F42725-3642-462F-B745-7C2A5FC139D6}">
            <xm:f>NOT(ISERROR(SEARCH(#REF!,Z496)))</xm:f>
            <xm:f>#REF!</xm:f>
            <x14:dxf>
              <font>
                <color rgb="FF9C0006"/>
              </font>
              <fill>
                <patternFill>
                  <bgColor rgb="FFFFC7CE"/>
                </patternFill>
              </fill>
            </x14:dxf>
          </x14:cfRule>
          <xm:sqref>Z496:Z504</xm:sqref>
        </x14:conditionalFormatting>
        <x14:conditionalFormatting xmlns:xm="http://schemas.microsoft.com/office/excel/2006/main">
          <x14:cfRule type="containsText" priority="156" operator="containsText" id="{45D3AE6C-6F97-4EB2-B204-0094B361031F}">
            <xm:f>NOT(ISERROR(SEARCH(#REF!,X496)))</xm:f>
            <xm:f>#REF!</xm:f>
            <x14:dxf>
              <font>
                <color rgb="FF9C0006"/>
              </font>
              <fill>
                <patternFill>
                  <bgColor rgb="FFFFC7CE"/>
                </patternFill>
              </fill>
            </x14:dxf>
          </x14:cfRule>
          <xm:sqref>X496:X504</xm:sqref>
        </x14:conditionalFormatting>
        <x14:conditionalFormatting xmlns:xm="http://schemas.microsoft.com/office/excel/2006/main">
          <x14:cfRule type="containsText" priority="130" operator="containsText" id="{A75A7C21-8C81-418E-82A1-6125BFAD2B0D}">
            <xm:f>NOT(ISERROR(SEARCH(#REF!,X505)))</xm:f>
            <xm:f>#REF!</xm:f>
            <x14:dxf>
              <font>
                <color rgb="FF9C0006"/>
              </font>
              <fill>
                <patternFill>
                  <bgColor rgb="FFFFC7CE"/>
                </patternFill>
              </fill>
            </x14:dxf>
          </x14:cfRule>
          <xm:sqref>X505:X516</xm:sqref>
        </x14:conditionalFormatting>
        <x14:conditionalFormatting xmlns:xm="http://schemas.microsoft.com/office/excel/2006/main">
          <x14:cfRule type="containsText" priority="129" operator="containsText" id="{E3245EF2-2D74-4414-9EA9-5F56938D42D6}">
            <xm:f>NOT(ISERROR(SEARCH(#REF!,Z505)))</xm:f>
            <xm:f>#REF!</xm:f>
            <x14:dxf>
              <font>
                <color rgb="FF9C0006"/>
              </font>
              <fill>
                <patternFill>
                  <bgColor rgb="FFFFC7CE"/>
                </patternFill>
              </fill>
            </x14:dxf>
          </x14:cfRule>
          <xm:sqref>Z505:Z516</xm:sqref>
        </x14:conditionalFormatting>
        <x14:conditionalFormatting xmlns:xm="http://schemas.microsoft.com/office/excel/2006/main">
          <x14:cfRule type="containsText" priority="104" operator="containsText" id="{170364FE-7F01-4F5F-873D-0D7C5B79C689}">
            <xm:f>NOT(ISERROR(SEARCH(#REF!,Z517)))</xm:f>
            <xm:f>#REF!</xm:f>
            <x14:dxf>
              <font>
                <color rgb="FF9C0006"/>
              </font>
              <fill>
                <patternFill>
                  <bgColor rgb="FFFFC7CE"/>
                </patternFill>
              </fill>
            </x14:dxf>
          </x14:cfRule>
          <xm:sqref>Z517:Z528</xm:sqref>
        </x14:conditionalFormatting>
        <x14:conditionalFormatting xmlns:xm="http://schemas.microsoft.com/office/excel/2006/main">
          <x14:cfRule type="containsText" priority="105" operator="containsText" id="{29B7F0B4-0396-48FB-96FD-BC2F3499590C}">
            <xm:f>NOT(ISERROR(SEARCH(#REF!,X517)))</xm:f>
            <xm:f>#REF!</xm:f>
            <x14:dxf>
              <font>
                <color rgb="FF9C0006"/>
              </font>
              <fill>
                <patternFill>
                  <bgColor rgb="FFFFC7CE"/>
                </patternFill>
              </fill>
            </x14:dxf>
          </x14:cfRule>
          <xm:sqref>X517:X528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25" t="s">
        <v>67</v>
      </c>
      <c r="B1" s="526"/>
      <c r="C1" s="526"/>
      <c r="D1" s="526"/>
      <c r="E1" s="526"/>
      <c r="F1" s="526"/>
      <c r="G1" s="526"/>
      <c r="H1" s="526"/>
      <c r="I1" s="526"/>
      <c r="J1" s="526"/>
      <c r="K1" s="526"/>
      <c r="L1" s="526"/>
      <c r="M1" s="526"/>
      <c r="N1" s="526"/>
      <c r="O1" s="526"/>
      <c r="P1" s="526"/>
      <c r="Q1" s="526"/>
      <c r="R1" s="526"/>
      <c r="S1" s="526"/>
      <c r="T1" s="526"/>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523" t="s">
        <v>66</v>
      </c>
      <c r="B3" s="524"/>
      <c r="C3" s="524"/>
      <c r="D3" s="524"/>
      <c r="E3" s="524"/>
      <c r="F3" s="524"/>
      <c r="G3" s="524"/>
      <c r="H3" s="524"/>
      <c r="I3" s="524"/>
      <c r="J3" s="524"/>
      <c r="K3" s="524"/>
      <c r="L3" s="524"/>
      <c r="M3" s="524"/>
      <c r="N3" s="524"/>
      <c r="O3" s="524"/>
      <c r="P3" s="524"/>
      <c r="Q3" s="524"/>
      <c r="R3" s="524"/>
      <c r="S3" s="524"/>
      <c r="T3" s="524"/>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532"/>
      <c r="C6" s="490" t="s">
        <v>82</v>
      </c>
      <c r="D6" s="490"/>
      <c r="E6" s="490"/>
      <c r="F6" s="490"/>
      <c r="G6" s="490"/>
      <c r="H6" s="490"/>
      <c r="I6" s="536"/>
      <c r="J6" s="516"/>
      <c r="K6" s="535" t="s">
        <v>81</v>
      </c>
      <c r="L6" s="535"/>
      <c r="M6" s="535"/>
      <c r="N6" s="535"/>
      <c r="O6" s="535"/>
      <c r="P6" s="535"/>
      <c r="Q6" s="535"/>
      <c r="R6" s="28"/>
      <c r="S6" s="28"/>
      <c r="T6" s="527"/>
    </row>
    <row r="7" spans="1:34" ht="15" customHeight="1" x14ac:dyDescent="0.2">
      <c r="A7" s="512" t="s">
        <v>22</v>
      </c>
      <c r="B7" s="533"/>
      <c r="C7" s="491"/>
      <c r="D7" s="491"/>
      <c r="E7" s="491"/>
      <c r="F7" s="491"/>
      <c r="G7" s="491"/>
      <c r="H7" s="491"/>
      <c r="I7" s="537"/>
      <c r="J7" s="517"/>
      <c r="K7" s="489" t="s">
        <v>95</v>
      </c>
      <c r="L7" s="489"/>
      <c r="M7" s="489"/>
      <c r="N7" s="489"/>
      <c r="O7" s="489"/>
      <c r="P7" s="489"/>
      <c r="Q7" s="489"/>
      <c r="R7" s="489"/>
      <c r="S7" s="489"/>
      <c r="T7" s="528"/>
    </row>
    <row r="8" spans="1:34" ht="15" customHeight="1" x14ac:dyDescent="0.2">
      <c r="A8" s="512"/>
      <c r="B8" s="533"/>
      <c r="C8" s="504" t="s">
        <v>21</v>
      </c>
      <c r="D8" s="504"/>
      <c r="E8" s="504"/>
      <c r="F8" s="504" t="s">
        <v>224</v>
      </c>
      <c r="G8" s="504"/>
      <c r="H8" s="504"/>
      <c r="I8" s="537"/>
      <c r="J8" s="517"/>
      <c r="K8" s="489"/>
      <c r="L8" s="489"/>
      <c r="M8" s="489"/>
      <c r="N8" s="489"/>
      <c r="O8" s="489"/>
      <c r="P8" s="489"/>
      <c r="Q8" s="489"/>
      <c r="R8" s="489"/>
      <c r="S8" s="489"/>
      <c r="T8" s="528"/>
    </row>
    <row r="9" spans="1:34" ht="15" customHeight="1" x14ac:dyDescent="0.2">
      <c r="A9" s="512"/>
      <c r="B9" s="533"/>
      <c r="C9" s="492" t="s">
        <v>34</v>
      </c>
      <c r="D9" s="492"/>
      <c r="E9" s="492"/>
      <c r="F9" s="492" t="s">
        <v>262</v>
      </c>
      <c r="G9" s="492"/>
      <c r="H9" s="492"/>
      <c r="I9" s="537"/>
      <c r="J9" s="517"/>
      <c r="K9" s="489" t="s">
        <v>412</v>
      </c>
      <c r="L9" s="489"/>
      <c r="M9" s="489"/>
      <c r="N9" s="489"/>
      <c r="O9" s="489"/>
      <c r="P9" s="489"/>
      <c r="Q9" s="489"/>
      <c r="R9" s="489"/>
      <c r="S9" s="489"/>
      <c r="T9" s="528"/>
      <c r="W9" s="2"/>
      <c r="X9" s="2"/>
      <c r="Y9" s="2"/>
      <c r="Z9" s="2"/>
      <c r="AA9" s="2"/>
      <c r="AB9" s="2"/>
      <c r="AC9" s="2"/>
      <c r="AD9" s="2"/>
      <c r="AE9" s="2"/>
      <c r="AF9" s="2"/>
      <c r="AG9" s="2"/>
      <c r="AH9" s="2"/>
    </row>
    <row r="10" spans="1:34" ht="12.75" customHeight="1" x14ac:dyDescent="0.2">
      <c r="A10" s="512"/>
      <c r="B10" s="533"/>
      <c r="C10" s="492" t="s">
        <v>35</v>
      </c>
      <c r="D10" s="492"/>
      <c r="E10" s="492"/>
      <c r="F10" s="492" t="s">
        <v>39</v>
      </c>
      <c r="G10" s="492"/>
      <c r="H10" s="492"/>
      <c r="I10" s="537"/>
      <c r="J10" s="517"/>
      <c r="K10" s="489"/>
      <c r="L10" s="489"/>
      <c r="M10" s="489"/>
      <c r="N10" s="489"/>
      <c r="O10" s="489"/>
      <c r="P10" s="489"/>
      <c r="Q10" s="489"/>
      <c r="R10" s="489"/>
      <c r="S10" s="489"/>
      <c r="T10" s="528"/>
      <c r="W10" s="539"/>
      <c r="X10" s="539"/>
      <c r="Y10" s="539"/>
      <c r="Z10" s="540"/>
      <c r="AA10" s="539"/>
      <c r="AB10" s="539"/>
      <c r="AC10" s="539"/>
      <c r="AD10" s="539"/>
      <c r="AE10" s="539"/>
      <c r="AF10" s="539"/>
      <c r="AG10" s="539"/>
      <c r="AH10" s="539"/>
    </row>
    <row r="11" spans="1:34" ht="15" customHeight="1" x14ac:dyDescent="0.2">
      <c r="A11" s="512"/>
      <c r="B11" s="533"/>
      <c r="C11" s="492" t="s">
        <v>36</v>
      </c>
      <c r="D11" s="492"/>
      <c r="E11" s="492"/>
      <c r="F11" s="492" t="s">
        <v>40</v>
      </c>
      <c r="G11" s="492"/>
      <c r="H11" s="492"/>
      <c r="I11" s="537"/>
      <c r="J11" s="517"/>
      <c r="K11" s="489"/>
      <c r="L11" s="489"/>
      <c r="M11" s="489"/>
      <c r="N11" s="489"/>
      <c r="O11" s="489"/>
      <c r="P11" s="489"/>
      <c r="Q11" s="489"/>
      <c r="R11" s="489"/>
      <c r="S11" s="489"/>
      <c r="T11" s="528"/>
      <c r="W11" s="539"/>
      <c r="X11" s="539"/>
      <c r="Y11" s="539"/>
      <c r="Z11" s="540"/>
      <c r="AA11" s="539"/>
      <c r="AB11" s="539"/>
      <c r="AC11" s="539"/>
      <c r="AD11" s="539"/>
      <c r="AE11" s="539"/>
      <c r="AF11" s="539"/>
      <c r="AG11" s="539"/>
      <c r="AH11" s="539"/>
    </row>
    <row r="12" spans="1:34" ht="12.75" customHeight="1" x14ac:dyDescent="0.2">
      <c r="A12" s="512"/>
      <c r="B12" s="533"/>
      <c r="C12" s="492" t="s">
        <v>37</v>
      </c>
      <c r="D12" s="492"/>
      <c r="E12" s="492"/>
      <c r="F12" s="492" t="s">
        <v>41</v>
      </c>
      <c r="G12" s="492"/>
      <c r="H12" s="492"/>
      <c r="I12" s="537"/>
      <c r="J12" s="517"/>
      <c r="K12" s="489" t="s">
        <v>96</v>
      </c>
      <c r="L12" s="489"/>
      <c r="M12" s="489"/>
      <c r="N12" s="489"/>
      <c r="O12" s="489"/>
      <c r="P12" s="489"/>
      <c r="Q12" s="489"/>
      <c r="R12" s="489"/>
      <c r="S12" s="489"/>
      <c r="T12" s="528"/>
    </row>
    <row r="13" spans="1:34" ht="12.75" customHeight="1" x14ac:dyDescent="0.2">
      <c r="A13" s="512"/>
      <c r="B13" s="533"/>
      <c r="C13" s="492" t="s">
        <v>226</v>
      </c>
      <c r="D13" s="492"/>
      <c r="E13" s="492"/>
      <c r="F13" s="492" t="s">
        <v>225</v>
      </c>
      <c r="G13" s="492"/>
      <c r="H13" s="492"/>
      <c r="I13" s="537"/>
      <c r="J13" s="517"/>
      <c r="K13" s="489"/>
      <c r="L13" s="489"/>
      <c r="M13" s="489"/>
      <c r="N13" s="489"/>
      <c r="O13" s="489"/>
      <c r="P13" s="489"/>
      <c r="Q13" s="489"/>
      <c r="R13" s="489"/>
      <c r="S13" s="489"/>
      <c r="T13" s="528"/>
    </row>
    <row r="14" spans="1:34" ht="15" customHeight="1" x14ac:dyDescent="0.2">
      <c r="A14" s="512"/>
      <c r="B14" s="533"/>
      <c r="C14" s="492" t="s">
        <v>38</v>
      </c>
      <c r="D14" s="492"/>
      <c r="E14" s="492"/>
      <c r="F14" s="492" t="s">
        <v>463</v>
      </c>
      <c r="G14" s="492"/>
      <c r="H14" s="492"/>
      <c r="I14" s="537"/>
      <c r="J14" s="517"/>
      <c r="K14" s="489" t="s">
        <v>97</v>
      </c>
      <c r="L14" s="489"/>
      <c r="M14" s="489"/>
      <c r="N14" s="489"/>
      <c r="O14" s="489"/>
      <c r="P14" s="489"/>
      <c r="Q14" s="489"/>
      <c r="R14" s="489"/>
      <c r="S14" s="489"/>
      <c r="T14" s="528"/>
    </row>
    <row r="15" spans="1:34" ht="17.25" customHeight="1" x14ac:dyDescent="0.2">
      <c r="A15" s="512"/>
      <c r="B15" s="533"/>
      <c r="C15" s="86"/>
      <c r="D15" s="115" t="s">
        <v>144</v>
      </c>
      <c r="E15" s="86"/>
      <c r="F15" s="86"/>
      <c r="G15" s="86"/>
      <c r="H15" s="86"/>
      <c r="I15" s="537"/>
      <c r="J15" s="517"/>
      <c r="K15" s="84"/>
      <c r="L15" s="84"/>
      <c r="M15" s="84"/>
      <c r="N15" s="84"/>
      <c r="O15" s="84"/>
      <c r="P15" s="84"/>
      <c r="Q15" s="84"/>
      <c r="R15" s="84"/>
      <c r="S15" s="84"/>
      <c r="T15" s="528"/>
    </row>
    <row r="16" spans="1:34" ht="12.75" customHeight="1" x14ac:dyDescent="0.2">
      <c r="A16" s="512"/>
      <c r="B16" s="533"/>
      <c r="C16" s="492"/>
      <c r="D16" s="492"/>
      <c r="E16" s="492"/>
      <c r="F16" s="564"/>
      <c r="G16" s="564"/>
      <c r="H16" s="564"/>
      <c r="I16" s="537"/>
      <c r="J16" s="517"/>
      <c r="K16" s="489" t="s">
        <v>98</v>
      </c>
      <c r="L16" s="489"/>
      <c r="M16" s="489"/>
      <c r="N16" s="489"/>
      <c r="O16" s="489"/>
      <c r="P16" s="489"/>
      <c r="Q16" s="489"/>
      <c r="R16" s="489"/>
      <c r="S16" s="489"/>
      <c r="T16" s="528"/>
    </row>
    <row r="17" spans="1:21" ht="12.75" customHeight="1" x14ac:dyDescent="0.2">
      <c r="A17" s="512"/>
      <c r="B17" s="533"/>
      <c r="C17" s="492" t="s">
        <v>83</v>
      </c>
      <c r="D17" s="492"/>
      <c r="E17" s="492"/>
      <c r="F17" s="492"/>
      <c r="G17" s="492"/>
      <c r="H17" s="492"/>
      <c r="I17" s="537"/>
      <c r="J17" s="517"/>
      <c r="K17" s="489"/>
      <c r="L17" s="489"/>
      <c r="M17" s="489"/>
      <c r="N17" s="489"/>
      <c r="O17" s="489"/>
      <c r="P17" s="489"/>
      <c r="Q17" s="489"/>
      <c r="R17" s="489"/>
      <c r="S17" s="489"/>
      <c r="T17" s="528"/>
    </row>
    <row r="18" spans="1:21" ht="12.75" customHeight="1" x14ac:dyDescent="0.2">
      <c r="A18" s="512"/>
      <c r="B18" s="533"/>
      <c r="C18" s="492"/>
      <c r="D18" s="492"/>
      <c r="E18" s="492"/>
      <c r="F18" s="492"/>
      <c r="G18" s="492"/>
      <c r="H18" s="492"/>
      <c r="I18" s="537"/>
      <c r="J18" s="517"/>
      <c r="K18" s="489"/>
      <c r="L18" s="489"/>
      <c r="M18" s="489"/>
      <c r="N18" s="489"/>
      <c r="O18" s="489"/>
      <c r="P18" s="489"/>
      <c r="Q18" s="489"/>
      <c r="R18" s="489"/>
      <c r="S18" s="489"/>
      <c r="T18" s="528"/>
    </row>
    <row r="19" spans="1:21" ht="13.5" thickBot="1" x14ac:dyDescent="0.25">
      <c r="A19" s="513"/>
      <c r="B19" s="534"/>
      <c r="C19" s="530"/>
      <c r="D19" s="530"/>
      <c r="E19" s="530"/>
      <c r="F19" s="530"/>
      <c r="G19" s="530"/>
      <c r="H19" s="530"/>
      <c r="I19" s="538"/>
      <c r="J19" s="518"/>
      <c r="K19" s="531"/>
      <c r="L19" s="531"/>
      <c r="M19" s="531"/>
      <c r="N19" s="531"/>
      <c r="O19" s="531"/>
      <c r="P19" s="531"/>
      <c r="Q19" s="531"/>
      <c r="R19" s="27"/>
      <c r="S19" s="27"/>
      <c r="T19" s="529"/>
    </row>
    <row r="20" spans="1:21" ht="24" customHeight="1" x14ac:dyDescent="0.2">
      <c r="A20" s="22" t="s">
        <v>23</v>
      </c>
      <c r="B20" s="497"/>
      <c r="C20" s="490" t="s">
        <v>49</v>
      </c>
      <c r="D20" s="490"/>
      <c r="E20" s="490"/>
      <c r="F20" s="490"/>
      <c r="G20" s="490"/>
      <c r="H20" s="490"/>
      <c r="I20" s="499"/>
      <c r="J20" s="516"/>
      <c r="K20" s="48"/>
      <c r="L20" s="48"/>
      <c r="M20" s="48"/>
      <c r="N20" s="48"/>
      <c r="O20" s="48"/>
      <c r="P20" s="48"/>
      <c r="Q20" s="48"/>
      <c r="R20" s="48"/>
      <c r="S20" s="48"/>
      <c r="T20" s="541"/>
    </row>
    <row r="21" spans="1:21" ht="12.75" customHeight="1" x14ac:dyDescent="0.2">
      <c r="A21" s="512" t="s">
        <v>24</v>
      </c>
      <c r="B21" s="498"/>
      <c r="C21" s="521"/>
      <c r="D21" s="521"/>
      <c r="E21" s="521"/>
      <c r="F21" s="521"/>
      <c r="G21" s="521"/>
      <c r="H21" s="521"/>
      <c r="I21" s="500"/>
      <c r="J21" s="517"/>
      <c r="K21" s="544" t="s">
        <v>200</v>
      </c>
      <c r="L21" s="544"/>
      <c r="M21" s="544"/>
      <c r="N21" s="544"/>
      <c r="O21" s="544"/>
      <c r="P21" s="544"/>
      <c r="Q21" s="544"/>
      <c r="R21" s="544"/>
      <c r="S21" s="544"/>
      <c r="T21" s="542"/>
      <c r="U21" s="3"/>
    </row>
    <row r="22" spans="1:21" ht="12.75" customHeight="1" x14ac:dyDescent="0.2">
      <c r="A22" s="512"/>
      <c r="B22" s="498"/>
      <c r="C22" s="514" t="s">
        <v>99</v>
      </c>
      <c r="D22" s="514"/>
      <c r="E22" s="514"/>
      <c r="F22" s="514"/>
      <c r="G22" s="514"/>
      <c r="H22" s="514"/>
      <c r="I22" s="500"/>
      <c r="J22" s="517"/>
      <c r="K22" s="548" t="s">
        <v>25</v>
      </c>
      <c r="L22" s="30" t="s">
        <v>201</v>
      </c>
      <c r="M22" s="31" t="s">
        <v>145</v>
      </c>
      <c r="N22" s="31">
        <v>5</v>
      </c>
      <c r="O22" s="32">
        <v>5</v>
      </c>
      <c r="P22" s="33">
        <v>10</v>
      </c>
      <c r="Q22" s="33">
        <v>15</v>
      </c>
      <c r="R22" s="33">
        <v>20</v>
      </c>
      <c r="S22" s="33">
        <v>25</v>
      </c>
      <c r="T22" s="542"/>
      <c r="U22" s="2"/>
    </row>
    <row r="23" spans="1:21" x14ac:dyDescent="0.2">
      <c r="A23" s="512"/>
      <c r="B23" s="498"/>
      <c r="C23" s="514" t="s">
        <v>214</v>
      </c>
      <c r="D23" s="514"/>
      <c r="E23" s="514"/>
      <c r="F23" s="514"/>
      <c r="G23" s="514"/>
      <c r="H23" s="514"/>
      <c r="I23" s="500"/>
      <c r="J23" s="517"/>
      <c r="K23" s="549"/>
      <c r="L23" s="34" t="s">
        <v>202</v>
      </c>
      <c r="M23" s="31" t="s">
        <v>203</v>
      </c>
      <c r="N23" s="31">
        <v>4</v>
      </c>
      <c r="O23" s="32">
        <v>4</v>
      </c>
      <c r="P23" s="32">
        <v>8</v>
      </c>
      <c r="Q23" s="33">
        <v>12</v>
      </c>
      <c r="R23" s="33">
        <v>16</v>
      </c>
      <c r="S23" s="33">
        <v>20</v>
      </c>
      <c r="T23" s="542"/>
      <c r="U23" s="2"/>
    </row>
    <row r="24" spans="1:21" x14ac:dyDescent="0.2">
      <c r="A24" s="512"/>
      <c r="B24" s="498"/>
      <c r="C24" s="514" t="s">
        <v>215</v>
      </c>
      <c r="D24" s="514"/>
      <c r="E24" s="514"/>
      <c r="F24" s="514"/>
      <c r="G24" s="514"/>
      <c r="H24" s="514"/>
      <c r="I24" s="500"/>
      <c r="J24" s="517"/>
      <c r="K24" s="549"/>
      <c r="L24" s="34" t="s">
        <v>204</v>
      </c>
      <c r="M24" s="31" t="s">
        <v>104</v>
      </c>
      <c r="N24" s="31">
        <v>3</v>
      </c>
      <c r="O24" s="35">
        <v>3</v>
      </c>
      <c r="P24" s="32">
        <v>6</v>
      </c>
      <c r="Q24" s="32">
        <v>9</v>
      </c>
      <c r="R24" s="33">
        <v>12</v>
      </c>
      <c r="S24" s="33">
        <v>15</v>
      </c>
      <c r="T24" s="542"/>
      <c r="U24" s="2"/>
    </row>
    <row r="25" spans="1:21" x14ac:dyDescent="0.2">
      <c r="A25" s="512"/>
      <c r="B25" s="498"/>
      <c r="C25" s="514" t="s">
        <v>218</v>
      </c>
      <c r="D25" s="514"/>
      <c r="E25" s="514"/>
      <c r="F25" s="514"/>
      <c r="G25" s="514"/>
      <c r="H25" s="514"/>
      <c r="I25" s="500"/>
      <c r="J25" s="517"/>
      <c r="K25" s="549"/>
      <c r="L25" s="34" t="s">
        <v>205</v>
      </c>
      <c r="M25" s="31" t="s">
        <v>206</v>
      </c>
      <c r="N25" s="31">
        <v>2</v>
      </c>
      <c r="O25" s="35">
        <v>2</v>
      </c>
      <c r="P25" s="32">
        <v>4</v>
      </c>
      <c r="Q25" s="32">
        <v>6</v>
      </c>
      <c r="R25" s="32">
        <v>8</v>
      </c>
      <c r="S25" s="33">
        <v>10</v>
      </c>
      <c r="T25" s="542"/>
      <c r="U25" s="2"/>
    </row>
    <row r="26" spans="1:21" x14ac:dyDescent="0.2">
      <c r="A26" s="512"/>
      <c r="B26" s="498"/>
      <c r="C26" s="514" t="s">
        <v>219</v>
      </c>
      <c r="D26" s="514"/>
      <c r="E26" s="514"/>
      <c r="F26" s="514"/>
      <c r="G26" s="514"/>
      <c r="H26" s="514"/>
      <c r="I26" s="500"/>
      <c r="J26" s="517"/>
      <c r="K26" s="550"/>
      <c r="L26" s="34" t="s">
        <v>207</v>
      </c>
      <c r="M26" s="31" t="s">
        <v>127</v>
      </c>
      <c r="N26" s="31">
        <v>1</v>
      </c>
      <c r="O26" s="36">
        <v>1</v>
      </c>
      <c r="P26" s="36">
        <v>2</v>
      </c>
      <c r="Q26" s="36">
        <v>3</v>
      </c>
      <c r="R26" s="37">
        <v>4</v>
      </c>
      <c r="S26" s="32">
        <v>5</v>
      </c>
      <c r="T26" s="542"/>
      <c r="U26" s="2"/>
    </row>
    <row r="27" spans="1:21" ht="12.75" customHeight="1" x14ac:dyDescent="0.2">
      <c r="A27" s="512"/>
      <c r="B27" s="498"/>
      <c r="C27" s="514" t="s">
        <v>216</v>
      </c>
      <c r="D27" s="514"/>
      <c r="E27" s="514"/>
      <c r="F27" s="514"/>
      <c r="G27" s="514"/>
      <c r="H27" s="514"/>
      <c r="I27" s="500"/>
      <c r="J27" s="517"/>
      <c r="K27" s="38"/>
      <c r="L27" s="38"/>
      <c r="M27" s="38"/>
      <c r="N27" s="38"/>
      <c r="O27" s="31">
        <v>1</v>
      </c>
      <c r="P27" s="31">
        <v>2</v>
      </c>
      <c r="Q27" s="31">
        <v>3</v>
      </c>
      <c r="R27" s="39">
        <v>4</v>
      </c>
      <c r="S27" s="31">
        <v>5</v>
      </c>
      <c r="T27" s="542"/>
    </row>
    <row r="28" spans="1:21" ht="12.75" customHeight="1" x14ac:dyDescent="0.2">
      <c r="A28" s="512"/>
      <c r="B28" s="498"/>
      <c r="C28" s="2"/>
      <c r="D28" s="2"/>
      <c r="E28" s="2"/>
      <c r="F28" s="2"/>
      <c r="G28" s="2"/>
      <c r="H28" s="2"/>
      <c r="I28" s="500"/>
      <c r="J28" s="517"/>
      <c r="K28" s="40"/>
      <c r="L28" s="40"/>
      <c r="M28" s="41"/>
      <c r="N28" s="41"/>
      <c r="O28" s="31" t="s">
        <v>141</v>
      </c>
      <c r="P28" s="31" t="s">
        <v>208</v>
      </c>
      <c r="Q28" s="31" t="s">
        <v>140</v>
      </c>
      <c r="R28" s="31" t="s">
        <v>209</v>
      </c>
      <c r="S28" s="31" t="s">
        <v>139</v>
      </c>
      <c r="T28" s="542"/>
    </row>
    <row r="29" spans="1:21" ht="12.75" customHeight="1" x14ac:dyDescent="0.2">
      <c r="A29" s="512"/>
      <c r="B29" s="498"/>
      <c r="C29" s="521" t="s">
        <v>413</v>
      </c>
      <c r="D29" s="521"/>
      <c r="E29" s="521"/>
      <c r="F29" s="521"/>
      <c r="G29" s="521"/>
      <c r="H29" s="521"/>
      <c r="I29" s="500"/>
      <c r="J29" s="517"/>
      <c r="K29" s="40"/>
      <c r="L29" s="40"/>
      <c r="M29" s="41"/>
      <c r="N29" s="41"/>
      <c r="O29" s="42" t="s">
        <v>210</v>
      </c>
      <c r="P29" s="42" t="s">
        <v>211</v>
      </c>
      <c r="Q29" s="42" t="s">
        <v>87</v>
      </c>
      <c r="R29" s="42" t="s">
        <v>212</v>
      </c>
      <c r="S29" s="42" t="s">
        <v>213</v>
      </c>
      <c r="T29" s="542"/>
    </row>
    <row r="30" spans="1:21" ht="25.5" customHeight="1" x14ac:dyDescent="0.2">
      <c r="A30" s="512"/>
      <c r="B30" s="498"/>
      <c r="C30" s="514" t="s">
        <v>217</v>
      </c>
      <c r="D30" s="514"/>
      <c r="E30" s="514"/>
      <c r="F30" s="514"/>
      <c r="G30" s="514"/>
      <c r="H30" s="514"/>
      <c r="I30" s="500"/>
      <c r="J30" s="517"/>
      <c r="K30" s="43"/>
      <c r="L30" s="40"/>
      <c r="M30" s="44"/>
      <c r="N30" s="44"/>
      <c r="O30" s="545" t="s">
        <v>26</v>
      </c>
      <c r="P30" s="546"/>
      <c r="Q30" s="546"/>
      <c r="R30" s="546"/>
      <c r="S30" s="546"/>
      <c r="T30" s="542"/>
    </row>
    <row r="31" spans="1:21" ht="12.75" customHeight="1" x14ac:dyDescent="0.2">
      <c r="A31" s="512"/>
      <c r="B31" s="498"/>
      <c r="C31" s="514" t="s">
        <v>220</v>
      </c>
      <c r="D31" s="514"/>
      <c r="E31" s="514"/>
      <c r="F31" s="514"/>
      <c r="G31" s="514"/>
      <c r="H31" s="514"/>
      <c r="I31" s="500"/>
      <c r="J31" s="517"/>
      <c r="K31" s="49"/>
      <c r="L31" s="49"/>
      <c r="M31" s="49"/>
      <c r="N31" s="49"/>
      <c r="O31" s="49"/>
      <c r="P31" s="49"/>
      <c r="Q31" s="49"/>
      <c r="R31" s="49"/>
      <c r="S31" s="49"/>
      <c r="T31" s="542"/>
    </row>
    <row r="32" spans="1:21" ht="12.75" customHeight="1" x14ac:dyDescent="0.2">
      <c r="A32" s="512"/>
      <c r="B32" s="498"/>
      <c r="C32" s="514" t="s">
        <v>221</v>
      </c>
      <c r="D32" s="514"/>
      <c r="E32" s="514"/>
      <c r="F32" s="514"/>
      <c r="G32" s="514"/>
      <c r="H32" s="514"/>
      <c r="I32" s="500"/>
      <c r="J32" s="517"/>
      <c r="K32" s="547" t="s">
        <v>42</v>
      </c>
      <c r="L32" s="547"/>
      <c r="M32" s="547"/>
      <c r="N32" s="547"/>
      <c r="O32" s="547"/>
      <c r="P32" s="547"/>
      <c r="Q32" s="547"/>
      <c r="R32" s="547"/>
      <c r="S32" s="547"/>
      <c r="T32" s="542"/>
    </row>
    <row r="33" spans="1:20" ht="12.75" customHeight="1" x14ac:dyDescent="0.2">
      <c r="A33" s="512"/>
      <c r="B33" s="498"/>
      <c r="C33" s="514" t="s">
        <v>222</v>
      </c>
      <c r="D33" s="514"/>
      <c r="E33" s="514"/>
      <c r="F33" s="514"/>
      <c r="G33" s="514"/>
      <c r="H33" s="514"/>
      <c r="I33" s="500"/>
      <c r="J33" s="517"/>
      <c r="K33" s="49"/>
      <c r="L33" s="49"/>
      <c r="M33" s="49"/>
      <c r="N33" s="49"/>
      <c r="O33" s="49"/>
      <c r="P33" s="49"/>
      <c r="Q33" s="49"/>
      <c r="R33" s="49"/>
      <c r="S33" s="49"/>
      <c r="T33" s="542"/>
    </row>
    <row r="34" spans="1:20" ht="12.75" customHeight="1" x14ac:dyDescent="0.2">
      <c r="A34" s="512"/>
      <c r="B34" s="498"/>
      <c r="C34" s="514" t="s">
        <v>223</v>
      </c>
      <c r="D34" s="514"/>
      <c r="E34" s="514"/>
      <c r="F34" s="514"/>
      <c r="G34" s="514"/>
      <c r="H34" s="514"/>
      <c r="I34" s="500"/>
      <c r="J34" s="517"/>
      <c r="K34" s="521" t="s">
        <v>415</v>
      </c>
      <c r="L34" s="521"/>
      <c r="M34" s="521"/>
      <c r="N34" s="521"/>
      <c r="O34" s="521"/>
      <c r="P34" s="521"/>
      <c r="Q34" s="521"/>
      <c r="R34" s="521"/>
      <c r="S34" s="521"/>
      <c r="T34" s="542"/>
    </row>
    <row r="35" spans="1:20" ht="12.75" customHeight="1" x14ac:dyDescent="0.2">
      <c r="A35" s="512"/>
      <c r="B35" s="498"/>
      <c r="C35" s="71"/>
      <c r="D35" s="71"/>
      <c r="E35" s="71"/>
      <c r="F35" s="71"/>
      <c r="G35" s="71"/>
      <c r="H35" s="71"/>
      <c r="I35" s="500"/>
      <c r="J35" s="517"/>
      <c r="K35" s="521"/>
      <c r="L35" s="521"/>
      <c r="M35" s="521"/>
      <c r="N35" s="521"/>
      <c r="O35" s="521"/>
      <c r="P35" s="521"/>
      <c r="Q35" s="521"/>
      <c r="R35" s="521"/>
      <c r="S35" s="521"/>
      <c r="T35" s="542"/>
    </row>
    <row r="36" spans="1:20" ht="30" customHeight="1" x14ac:dyDescent="0.2">
      <c r="A36" s="512"/>
      <c r="B36" s="498"/>
      <c r="C36" s="504" t="s">
        <v>414</v>
      </c>
      <c r="D36" s="504"/>
      <c r="E36" s="504"/>
      <c r="F36" s="504"/>
      <c r="G36" s="504"/>
      <c r="H36" s="504"/>
      <c r="I36" s="500"/>
      <c r="J36" s="517"/>
      <c r="K36" s="521"/>
      <c r="L36" s="521"/>
      <c r="M36" s="521"/>
      <c r="N36" s="521"/>
      <c r="O36" s="521"/>
      <c r="P36" s="521"/>
      <c r="Q36" s="521"/>
      <c r="R36" s="521"/>
      <c r="S36" s="521"/>
      <c r="T36" s="542"/>
    </row>
    <row r="37" spans="1:20" ht="13.5" thickBot="1" x14ac:dyDescent="0.25">
      <c r="A37" s="513"/>
      <c r="B37" s="506"/>
      <c r="C37" s="507"/>
      <c r="D37" s="507"/>
      <c r="E37" s="507"/>
      <c r="F37" s="507"/>
      <c r="G37" s="507"/>
      <c r="H37" s="507"/>
      <c r="I37" s="515"/>
      <c r="J37" s="518"/>
      <c r="K37" s="508"/>
      <c r="L37" s="508"/>
      <c r="M37" s="508"/>
      <c r="N37" s="508"/>
      <c r="O37" s="508"/>
      <c r="P37" s="508"/>
      <c r="Q37" s="508"/>
      <c r="R37" s="29"/>
      <c r="S37" s="29"/>
      <c r="T37" s="543"/>
    </row>
    <row r="38" spans="1:20" ht="24" customHeight="1" x14ac:dyDescent="0.2">
      <c r="A38" s="22" t="s">
        <v>27</v>
      </c>
      <c r="B38" s="497"/>
      <c r="I38" s="499"/>
      <c r="J38" s="494"/>
      <c r="K38" s="47"/>
      <c r="L38" s="47"/>
      <c r="M38" s="47"/>
      <c r="N38" s="47"/>
      <c r="O38" s="47"/>
      <c r="P38" s="47"/>
      <c r="Q38" s="47"/>
      <c r="R38" s="45"/>
      <c r="S38" s="45"/>
      <c r="T38" s="503"/>
    </row>
    <row r="39" spans="1:20" ht="21" customHeight="1" x14ac:dyDescent="0.2">
      <c r="A39" s="519" t="s">
        <v>46</v>
      </c>
      <c r="B39" s="498"/>
      <c r="C39" s="491" t="s">
        <v>464</v>
      </c>
      <c r="D39" s="491"/>
      <c r="E39" s="491"/>
      <c r="F39" s="491"/>
      <c r="G39" s="491"/>
      <c r="H39" s="491"/>
      <c r="I39" s="500"/>
      <c r="J39" s="495"/>
      <c r="K39" s="73"/>
      <c r="L39" s="565"/>
      <c r="M39" s="565"/>
      <c r="N39" s="565"/>
      <c r="O39" s="565"/>
      <c r="P39" s="565"/>
      <c r="Q39" s="565"/>
      <c r="R39" s="565"/>
      <c r="S39" s="565"/>
      <c r="T39" s="503"/>
    </row>
    <row r="40" spans="1:20" ht="15.75" customHeight="1" x14ac:dyDescent="0.2">
      <c r="A40" s="519"/>
      <c r="B40" s="498"/>
      <c r="C40" s="491"/>
      <c r="D40" s="491"/>
      <c r="E40" s="491"/>
      <c r="F40" s="491"/>
      <c r="G40" s="491"/>
      <c r="H40" s="491"/>
      <c r="I40" s="500"/>
      <c r="J40" s="495"/>
      <c r="K40" s="74"/>
      <c r="L40" s="566"/>
      <c r="M40" s="75"/>
      <c r="N40" s="76"/>
      <c r="O40" s="77"/>
      <c r="P40" s="77"/>
      <c r="Q40" s="77"/>
      <c r="R40" s="77"/>
      <c r="S40" s="77"/>
      <c r="T40" s="503"/>
    </row>
    <row r="41" spans="1:20" ht="12.75" customHeight="1" x14ac:dyDescent="0.2">
      <c r="A41" s="519"/>
      <c r="B41" s="498"/>
      <c r="I41" s="500"/>
      <c r="J41" s="495"/>
      <c r="K41" s="74"/>
      <c r="L41" s="566"/>
      <c r="M41" s="78"/>
      <c r="N41" s="76"/>
      <c r="O41" s="77"/>
      <c r="P41" s="77"/>
      <c r="Q41" s="77"/>
      <c r="R41" s="77"/>
      <c r="S41" s="77"/>
      <c r="T41" s="503"/>
    </row>
    <row r="42" spans="1:20" x14ac:dyDescent="0.2">
      <c r="A42" s="519"/>
      <c r="B42" s="498"/>
      <c r="C42" s="489" t="s">
        <v>100</v>
      </c>
      <c r="D42" s="489"/>
      <c r="E42" s="489"/>
      <c r="F42" s="489"/>
      <c r="G42" s="489"/>
      <c r="H42" s="489"/>
      <c r="I42" s="500"/>
      <c r="J42" s="495"/>
      <c r="K42" s="74"/>
      <c r="L42" s="566"/>
      <c r="M42" s="78"/>
      <c r="N42" s="76"/>
      <c r="O42" s="77"/>
      <c r="P42" s="77"/>
      <c r="Q42" s="77"/>
      <c r="R42" s="77"/>
      <c r="S42" s="77"/>
      <c r="T42" s="503"/>
    </row>
    <row r="43" spans="1:20" x14ac:dyDescent="0.2">
      <c r="A43" s="519"/>
      <c r="B43" s="498"/>
      <c r="C43" s="489"/>
      <c r="D43" s="489"/>
      <c r="E43" s="489"/>
      <c r="F43" s="489"/>
      <c r="G43" s="489"/>
      <c r="H43" s="489"/>
      <c r="I43" s="500"/>
      <c r="J43" s="495"/>
      <c r="K43" s="74"/>
      <c r="L43" s="566"/>
      <c r="M43" s="78"/>
      <c r="N43" s="76"/>
      <c r="O43" s="77"/>
      <c r="P43" s="77"/>
      <c r="Q43" s="77"/>
      <c r="R43" s="77"/>
      <c r="S43" s="77"/>
      <c r="T43" s="503"/>
    </row>
    <row r="44" spans="1:20" ht="12.75" customHeight="1" x14ac:dyDescent="0.2">
      <c r="A44" s="519"/>
      <c r="B44" s="498"/>
      <c r="C44" s="489"/>
      <c r="D44" s="489"/>
      <c r="E44" s="489"/>
      <c r="F44" s="489"/>
      <c r="G44" s="489"/>
      <c r="H44" s="489"/>
      <c r="I44" s="500"/>
      <c r="J44" s="495"/>
      <c r="K44" s="74"/>
      <c r="L44" s="566"/>
      <c r="M44" s="78"/>
      <c r="N44" s="76"/>
      <c r="O44" s="77"/>
      <c r="P44" s="77"/>
      <c r="Q44" s="77"/>
      <c r="R44" s="77"/>
      <c r="S44" s="77"/>
      <c r="T44" s="503"/>
    </row>
    <row r="45" spans="1:20" ht="12.75" customHeight="1" x14ac:dyDescent="0.2">
      <c r="A45" s="519"/>
      <c r="B45" s="498"/>
      <c r="C45" s="489"/>
      <c r="D45" s="489"/>
      <c r="E45" s="489"/>
      <c r="F45" s="489"/>
      <c r="G45" s="489"/>
      <c r="H45" s="489"/>
      <c r="I45" s="500"/>
      <c r="J45" s="495"/>
      <c r="K45" s="74"/>
      <c r="L45" s="566"/>
      <c r="M45" s="78"/>
      <c r="N45" s="76"/>
      <c r="O45" s="77"/>
      <c r="P45" s="77"/>
      <c r="Q45" s="77"/>
      <c r="R45" s="77"/>
      <c r="S45" s="77"/>
      <c r="T45" s="503"/>
    </row>
    <row r="46" spans="1:20" ht="12.75" customHeight="1" x14ac:dyDescent="0.2">
      <c r="A46" s="519"/>
      <c r="B46" s="498"/>
      <c r="C46" s="20"/>
      <c r="D46" s="24"/>
      <c r="E46" s="24"/>
      <c r="F46" s="24"/>
      <c r="G46" s="24"/>
      <c r="H46" s="24"/>
      <c r="I46" s="500"/>
      <c r="J46" s="495"/>
      <c r="K46" s="74"/>
      <c r="L46" s="566"/>
      <c r="M46" s="78"/>
      <c r="N46" s="76"/>
      <c r="O46" s="77"/>
      <c r="P46" s="77"/>
      <c r="Q46" s="77"/>
      <c r="R46" s="77"/>
      <c r="S46" s="77"/>
      <c r="T46" s="503"/>
    </row>
    <row r="47" spans="1:20" ht="12.75" customHeight="1" x14ac:dyDescent="0.2">
      <c r="A47" s="519"/>
      <c r="B47" s="498"/>
      <c r="C47" s="491" t="s">
        <v>416</v>
      </c>
      <c r="D47" s="491"/>
      <c r="E47" s="491"/>
      <c r="F47" s="491"/>
      <c r="G47" s="491"/>
      <c r="H47" s="491"/>
      <c r="I47" s="500"/>
      <c r="J47" s="495"/>
      <c r="K47" s="74"/>
      <c r="L47" s="566"/>
      <c r="M47" s="78"/>
      <c r="N47" s="76"/>
      <c r="O47" s="77"/>
      <c r="P47" s="77"/>
      <c r="Q47" s="77"/>
      <c r="R47" s="77"/>
      <c r="S47" s="77"/>
      <c r="T47" s="503"/>
    </row>
    <row r="48" spans="1:20" ht="12.75" customHeight="1" x14ac:dyDescent="0.2">
      <c r="A48" s="519"/>
      <c r="B48" s="498"/>
      <c r="C48" s="491"/>
      <c r="D48" s="491"/>
      <c r="E48" s="491"/>
      <c r="F48" s="491"/>
      <c r="G48" s="491"/>
      <c r="H48" s="491"/>
      <c r="I48" s="500"/>
      <c r="J48" s="495"/>
      <c r="K48" s="74"/>
      <c r="L48" s="566"/>
      <c r="M48" s="78"/>
      <c r="N48" s="76"/>
      <c r="O48" s="77"/>
      <c r="P48" s="77"/>
      <c r="Q48" s="77"/>
      <c r="R48" s="77"/>
      <c r="S48" s="77"/>
      <c r="T48" s="503"/>
    </row>
    <row r="49" spans="1:20" ht="12.75" customHeight="1" x14ac:dyDescent="0.2">
      <c r="A49" s="519"/>
      <c r="B49" s="498"/>
      <c r="C49" s="491"/>
      <c r="D49" s="491"/>
      <c r="E49" s="491"/>
      <c r="F49" s="491"/>
      <c r="G49" s="491"/>
      <c r="H49" s="491"/>
      <c r="I49" s="500"/>
      <c r="J49" s="495"/>
      <c r="K49" s="74"/>
      <c r="L49" s="566"/>
      <c r="M49" s="78"/>
      <c r="N49" s="76"/>
      <c r="O49" s="77"/>
      <c r="P49" s="77"/>
      <c r="Q49" s="77"/>
      <c r="R49" s="77"/>
      <c r="S49" s="77"/>
      <c r="T49" s="503"/>
    </row>
    <row r="50" spans="1:20" ht="12.75" customHeight="1" x14ac:dyDescent="0.2">
      <c r="A50" s="519"/>
      <c r="B50" s="498"/>
      <c r="C50" s="491"/>
      <c r="D50" s="491"/>
      <c r="E50" s="491"/>
      <c r="F50" s="491"/>
      <c r="G50" s="491"/>
      <c r="H50" s="491"/>
      <c r="I50" s="500"/>
      <c r="J50" s="495"/>
      <c r="K50" s="74"/>
      <c r="L50" s="566"/>
      <c r="M50" s="78"/>
      <c r="N50" s="76"/>
      <c r="O50" s="77"/>
      <c r="P50" s="77"/>
      <c r="Q50" s="77"/>
      <c r="R50" s="77"/>
      <c r="S50" s="77"/>
      <c r="T50" s="503"/>
    </row>
    <row r="51" spans="1:20" ht="12.75" customHeight="1" x14ac:dyDescent="0.2">
      <c r="A51" s="519"/>
      <c r="B51" s="498"/>
      <c r="C51" s="491"/>
      <c r="D51" s="491"/>
      <c r="E51" s="491"/>
      <c r="F51" s="491"/>
      <c r="G51" s="491"/>
      <c r="H51" s="491"/>
      <c r="I51" s="500"/>
      <c r="J51" s="495"/>
      <c r="K51" s="74"/>
      <c r="L51" s="566"/>
      <c r="M51" s="78"/>
      <c r="N51" s="76"/>
      <c r="O51" s="77"/>
      <c r="P51" s="77"/>
      <c r="Q51" s="77"/>
      <c r="R51" s="77"/>
      <c r="S51" s="77"/>
      <c r="T51" s="503"/>
    </row>
    <row r="52" spans="1:20" ht="12.75" customHeight="1" x14ac:dyDescent="0.2">
      <c r="A52" s="519"/>
      <c r="B52" s="498"/>
      <c r="C52" s="491"/>
      <c r="D52" s="491"/>
      <c r="E52" s="491"/>
      <c r="F52" s="491"/>
      <c r="G52" s="491"/>
      <c r="H52" s="491"/>
      <c r="I52" s="500"/>
      <c r="J52" s="495"/>
      <c r="K52" s="74"/>
      <c r="L52" s="566"/>
      <c r="M52" s="78"/>
      <c r="N52" s="76"/>
      <c r="O52" s="77"/>
      <c r="P52" s="77"/>
      <c r="Q52" s="77"/>
      <c r="R52" s="77"/>
      <c r="S52" s="77"/>
      <c r="T52" s="503"/>
    </row>
    <row r="53" spans="1:20" ht="12.75" customHeight="1" x14ac:dyDescent="0.2">
      <c r="A53" s="519"/>
      <c r="B53" s="498"/>
      <c r="C53" s="491"/>
      <c r="D53" s="491"/>
      <c r="E53" s="491"/>
      <c r="F53" s="491"/>
      <c r="G53" s="491"/>
      <c r="H53" s="491"/>
      <c r="I53" s="500"/>
      <c r="J53" s="495"/>
      <c r="K53" s="74"/>
      <c r="L53" s="566"/>
      <c r="M53" s="78"/>
      <c r="N53" s="76"/>
      <c r="O53" s="77"/>
      <c r="P53" s="77"/>
      <c r="Q53" s="77"/>
      <c r="R53" s="77"/>
      <c r="S53" s="77"/>
      <c r="T53" s="503"/>
    </row>
    <row r="54" spans="1:20" ht="12.75" customHeight="1" x14ac:dyDescent="0.2">
      <c r="A54" s="519"/>
      <c r="B54" s="498"/>
      <c r="C54" s="491"/>
      <c r="D54" s="491"/>
      <c r="E54" s="491"/>
      <c r="F54" s="491"/>
      <c r="G54" s="491"/>
      <c r="H54" s="491"/>
      <c r="I54" s="500"/>
      <c r="J54" s="495"/>
      <c r="K54" s="74"/>
      <c r="L54" s="566"/>
      <c r="M54" s="78"/>
      <c r="N54" s="76"/>
      <c r="O54" s="77"/>
      <c r="P54" s="77"/>
      <c r="Q54" s="77"/>
      <c r="R54" s="77"/>
      <c r="S54" s="77"/>
      <c r="T54" s="503"/>
    </row>
    <row r="55" spans="1:20" ht="12.75" customHeight="1" x14ac:dyDescent="0.2">
      <c r="A55" s="519"/>
      <c r="B55" s="498"/>
      <c r="C55" s="491"/>
      <c r="D55" s="491"/>
      <c r="E55" s="491"/>
      <c r="F55" s="491"/>
      <c r="G55" s="491"/>
      <c r="H55" s="491"/>
      <c r="I55" s="500"/>
      <c r="J55" s="495"/>
      <c r="K55" s="74"/>
      <c r="L55" s="566"/>
      <c r="M55" s="78"/>
      <c r="N55" s="76"/>
      <c r="O55" s="77"/>
      <c r="P55" s="77"/>
      <c r="Q55" s="77"/>
      <c r="R55" s="77"/>
      <c r="S55" s="77"/>
      <c r="T55" s="503"/>
    </row>
    <row r="56" spans="1:20" ht="12.75" customHeight="1" x14ac:dyDescent="0.2">
      <c r="A56" s="519"/>
      <c r="B56" s="498"/>
      <c r="C56" s="491"/>
      <c r="D56" s="491"/>
      <c r="E56" s="491"/>
      <c r="F56" s="491"/>
      <c r="G56" s="491"/>
      <c r="H56" s="491"/>
      <c r="I56" s="500"/>
      <c r="J56" s="495"/>
      <c r="K56" s="74"/>
      <c r="L56" s="566"/>
      <c r="M56" s="78"/>
      <c r="N56" s="76"/>
      <c r="O56" s="77"/>
      <c r="P56" s="77"/>
      <c r="Q56" s="77"/>
      <c r="R56" s="77"/>
      <c r="S56" s="77"/>
      <c r="T56" s="503"/>
    </row>
    <row r="57" spans="1:20" ht="12.75" customHeight="1" x14ac:dyDescent="0.2">
      <c r="A57" s="519"/>
      <c r="B57" s="498"/>
      <c r="C57" s="72"/>
      <c r="D57" s="72"/>
      <c r="E57" s="72"/>
      <c r="F57" s="72"/>
      <c r="G57" s="72"/>
      <c r="H57" s="72"/>
      <c r="I57" s="500"/>
      <c r="J57" s="495"/>
      <c r="K57" s="74"/>
      <c r="L57" s="566"/>
      <c r="M57" s="78"/>
      <c r="N57" s="76"/>
      <c r="O57" s="77"/>
      <c r="P57" s="77"/>
      <c r="Q57" s="77"/>
      <c r="R57" s="77"/>
      <c r="S57" s="77"/>
      <c r="T57" s="503"/>
    </row>
    <row r="58" spans="1:20" ht="12.75" customHeight="1" x14ac:dyDescent="0.2">
      <c r="A58" s="519"/>
      <c r="B58" s="498"/>
      <c r="C58" s="491" t="s">
        <v>417</v>
      </c>
      <c r="D58" s="491"/>
      <c r="E58" s="491"/>
      <c r="F58" s="491"/>
      <c r="G58" s="491"/>
      <c r="H58" s="491"/>
      <c r="I58" s="500"/>
      <c r="J58" s="495"/>
      <c r="K58" s="74"/>
      <c r="L58" s="566"/>
      <c r="M58" s="78"/>
      <c r="N58" s="76"/>
      <c r="O58" s="77"/>
      <c r="P58" s="77"/>
      <c r="Q58" s="77"/>
      <c r="R58" s="77"/>
      <c r="S58" s="77"/>
      <c r="T58" s="503"/>
    </row>
    <row r="59" spans="1:20" ht="12.75" customHeight="1" x14ac:dyDescent="0.2">
      <c r="A59" s="519"/>
      <c r="B59" s="498"/>
      <c r="C59" s="491"/>
      <c r="D59" s="491"/>
      <c r="E59" s="491"/>
      <c r="F59" s="491"/>
      <c r="G59" s="491"/>
      <c r="H59" s="491"/>
      <c r="I59" s="500"/>
      <c r="J59" s="495"/>
      <c r="K59" s="74"/>
      <c r="L59" s="566"/>
      <c r="M59" s="78"/>
      <c r="N59" s="76"/>
      <c r="O59" s="77"/>
      <c r="P59" s="77"/>
      <c r="Q59" s="77"/>
      <c r="R59" s="77"/>
      <c r="S59" s="77"/>
      <c r="T59" s="503"/>
    </row>
    <row r="60" spans="1:20" ht="12.75" customHeight="1" x14ac:dyDescent="0.2">
      <c r="A60" s="519"/>
      <c r="B60" s="498"/>
      <c r="C60" s="491"/>
      <c r="D60" s="491"/>
      <c r="E60" s="491"/>
      <c r="F60" s="491"/>
      <c r="G60" s="491"/>
      <c r="H60" s="491"/>
      <c r="I60" s="500"/>
      <c r="J60" s="495"/>
      <c r="K60" s="74"/>
      <c r="L60" s="566"/>
      <c r="M60" s="78"/>
      <c r="N60" s="76"/>
      <c r="O60" s="77"/>
      <c r="P60" s="77"/>
      <c r="Q60" s="77"/>
      <c r="R60" s="77"/>
      <c r="S60" s="77"/>
      <c r="T60" s="503"/>
    </row>
    <row r="61" spans="1:20" ht="12.75" customHeight="1" x14ac:dyDescent="0.2">
      <c r="A61" s="519"/>
      <c r="B61" s="498"/>
      <c r="C61" s="491"/>
      <c r="D61" s="491"/>
      <c r="E61" s="491"/>
      <c r="F61" s="491"/>
      <c r="G61" s="491"/>
      <c r="H61" s="491"/>
      <c r="I61" s="500"/>
      <c r="J61" s="495"/>
      <c r="K61" s="74"/>
      <c r="L61" s="566"/>
      <c r="M61" s="78"/>
      <c r="N61" s="76"/>
      <c r="O61" s="77"/>
      <c r="P61" s="77"/>
      <c r="Q61" s="77"/>
      <c r="R61" s="77"/>
      <c r="S61" s="77"/>
      <c r="T61" s="503"/>
    </row>
    <row r="62" spans="1:20" ht="12.75" customHeight="1" x14ac:dyDescent="0.2">
      <c r="A62" s="519"/>
      <c r="B62" s="498"/>
      <c r="C62" s="491"/>
      <c r="D62" s="491"/>
      <c r="E62" s="491"/>
      <c r="F62" s="491"/>
      <c r="G62" s="491"/>
      <c r="H62" s="491"/>
      <c r="I62" s="500"/>
      <c r="J62" s="495"/>
      <c r="K62" s="74"/>
      <c r="L62" s="566"/>
      <c r="M62" s="78"/>
      <c r="N62" s="76"/>
      <c r="O62" s="77"/>
      <c r="P62" s="77"/>
      <c r="Q62" s="77"/>
      <c r="R62" s="77"/>
      <c r="S62" s="77"/>
      <c r="T62" s="503"/>
    </row>
    <row r="63" spans="1:20" ht="12.75" customHeight="1" x14ac:dyDescent="0.2">
      <c r="A63" s="519"/>
      <c r="B63" s="498"/>
      <c r="C63" s="491"/>
      <c r="D63" s="491"/>
      <c r="E63" s="491"/>
      <c r="F63" s="491"/>
      <c r="G63" s="491"/>
      <c r="H63" s="491"/>
      <c r="I63" s="500"/>
      <c r="J63" s="495"/>
      <c r="K63" s="74"/>
      <c r="L63" s="566"/>
      <c r="M63" s="78"/>
      <c r="N63" s="76"/>
      <c r="O63" s="77"/>
      <c r="P63" s="77"/>
      <c r="Q63" s="77"/>
      <c r="R63" s="77"/>
      <c r="S63" s="77"/>
      <c r="T63" s="503"/>
    </row>
    <row r="64" spans="1:20" ht="12.75" customHeight="1" x14ac:dyDescent="0.2">
      <c r="A64" s="519"/>
      <c r="B64" s="498"/>
      <c r="C64" s="51"/>
      <c r="D64" s="51"/>
      <c r="E64" s="51"/>
      <c r="F64" s="51"/>
      <c r="G64" s="51"/>
      <c r="H64" s="51"/>
      <c r="I64" s="500"/>
      <c r="J64" s="495"/>
      <c r="K64" s="74"/>
      <c r="L64" s="566"/>
      <c r="M64" s="78"/>
      <c r="N64" s="76"/>
      <c r="O64" s="77"/>
      <c r="P64" s="77"/>
      <c r="Q64" s="77"/>
      <c r="R64" s="77"/>
      <c r="S64" s="77"/>
      <c r="T64" s="503"/>
    </row>
    <row r="65" spans="1:20" ht="12.75" customHeight="1" x14ac:dyDescent="0.2">
      <c r="A65" s="519"/>
      <c r="B65" s="498"/>
      <c r="C65" s="504" t="s">
        <v>80</v>
      </c>
      <c r="D65" s="492"/>
      <c r="E65" s="492"/>
      <c r="F65" s="492"/>
      <c r="G65" s="492"/>
      <c r="H65" s="492"/>
      <c r="I65" s="500"/>
      <c r="J65" s="495"/>
      <c r="K65" s="74"/>
      <c r="L65" s="566"/>
      <c r="M65" s="78"/>
      <c r="N65" s="76"/>
      <c r="O65" s="77"/>
      <c r="P65" s="77"/>
      <c r="Q65" s="77"/>
      <c r="R65" s="77"/>
      <c r="S65" s="77"/>
      <c r="T65" s="503"/>
    </row>
    <row r="66" spans="1:20" ht="12.75" customHeight="1" x14ac:dyDescent="0.2">
      <c r="A66" s="519"/>
      <c r="B66" s="498"/>
      <c r="C66" s="53" t="s">
        <v>373</v>
      </c>
      <c r="D66" s="489" t="s">
        <v>418</v>
      </c>
      <c r="E66" s="489"/>
      <c r="F66" s="489"/>
      <c r="G66" s="489"/>
      <c r="H66" s="489"/>
      <c r="I66" s="500"/>
      <c r="J66" s="495"/>
      <c r="K66" s="74"/>
      <c r="L66" s="566"/>
      <c r="M66" s="78"/>
      <c r="N66" s="76"/>
      <c r="O66" s="77"/>
      <c r="P66" s="77"/>
      <c r="Q66" s="77"/>
      <c r="R66" s="77"/>
      <c r="S66" s="77"/>
      <c r="T66" s="503"/>
    </row>
    <row r="67" spans="1:20" ht="31.5" customHeight="1" x14ac:dyDescent="0.2">
      <c r="A67" s="519"/>
      <c r="B67" s="498"/>
      <c r="C67" s="54" t="s">
        <v>312</v>
      </c>
      <c r="D67" s="511" t="s">
        <v>378</v>
      </c>
      <c r="E67" s="511"/>
      <c r="F67" s="511"/>
      <c r="G67" s="511"/>
      <c r="H67" s="511"/>
      <c r="I67" s="500"/>
      <c r="J67" s="495"/>
      <c r="K67" s="74"/>
      <c r="L67" s="75"/>
      <c r="M67" s="75"/>
      <c r="N67" s="79"/>
      <c r="O67" s="80"/>
      <c r="P67" s="80"/>
      <c r="Q67" s="80"/>
      <c r="R67" s="80"/>
      <c r="S67" s="80"/>
      <c r="T67" s="503"/>
    </row>
    <row r="68" spans="1:20" ht="45" customHeight="1" x14ac:dyDescent="0.2">
      <c r="A68" s="519"/>
      <c r="B68" s="498"/>
      <c r="C68" s="55" t="s">
        <v>374</v>
      </c>
      <c r="D68" s="511" t="s">
        <v>383</v>
      </c>
      <c r="E68" s="511"/>
      <c r="F68" s="511"/>
      <c r="G68" s="511"/>
      <c r="H68" s="511"/>
      <c r="I68" s="500"/>
      <c r="J68" s="495"/>
      <c r="K68" s="74"/>
      <c r="L68" s="75"/>
      <c r="N68" s="79"/>
      <c r="O68" s="81"/>
      <c r="P68" s="81"/>
      <c r="Q68" s="567"/>
      <c r="R68" s="567"/>
      <c r="S68" s="81"/>
      <c r="T68" s="503"/>
    </row>
    <row r="69" spans="1:20" ht="36.75" customHeight="1" x14ac:dyDescent="0.2">
      <c r="A69" s="519"/>
      <c r="B69" s="498"/>
      <c r="C69" s="55" t="s">
        <v>375</v>
      </c>
      <c r="D69" s="511" t="s">
        <v>379</v>
      </c>
      <c r="E69" s="511"/>
      <c r="F69" s="511"/>
      <c r="G69" s="511"/>
      <c r="H69" s="511"/>
      <c r="I69" s="500"/>
      <c r="J69" s="495"/>
      <c r="K69" s="74"/>
      <c r="L69" s="504" t="s">
        <v>380</v>
      </c>
      <c r="M69" s="504"/>
      <c r="N69" s="504"/>
      <c r="O69" s="504"/>
      <c r="P69" s="504"/>
      <c r="Q69" s="504"/>
      <c r="R69" s="504"/>
      <c r="S69" s="504"/>
      <c r="T69" s="503"/>
    </row>
    <row r="70" spans="1:20" ht="36" customHeight="1" x14ac:dyDescent="0.2">
      <c r="A70" s="519"/>
      <c r="B70" s="498"/>
      <c r="C70" s="55" t="s">
        <v>376</v>
      </c>
      <c r="D70" s="511" t="s">
        <v>377</v>
      </c>
      <c r="E70" s="511"/>
      <c r="F70" s="511"/>
      <c r="G70" s="511"/>
      <c r="H70" s="511"/>
      <c r="I70" s="500"/>
      <c r="J70" s="495"/>
      <c r="K70" s="74"/>
      <c r="L70" s="504" t="s">
        <v>465</v>
      </c>
      <c r="M70" s="504"/>
      <c r="N70" s="504"/>
      <c r="O70" s="504"/>
      <c r="P70" s="504"/>
      <c r="Q70" s="504"/>
      <c r="R70" s="504"/>
      <c r="S70" s="504"/>
      <c r="T70" s="503"/>
    </row>
    <row r="71" spans="1:20" ht="11.25" customHeight="1" thickBot="1" x14ac:dyDescent="0.25">
      <c r="A71" s="520"/>
      <c r="B71" s="498"/>
      <c r="C71" s="505"/>
      <c r="D71" s="505"/>
      <c r="E71" s="505"/>
      <c r="F71" s="505"/>
      <c r="G71" s="505"/>
      <c r="H71" s="505"/>
      <c r="I71" s="500"/>
      <c r="J71" s="495"/>
      <c r="K71" s="501"/>
      <c r="L71" s="501"/>
      <c r="M71" s="501"/>
      <c r="N71" s="501"/>
      <c r="O71" s="501"/>
      <c r="P71" s="501"/>
      <c r="Q71" s="501"/>
      <c r="R71" s="501"/>
      <c r="S71" s="501"/>
      <c r="T71" s="502"/>
    </row>
    <row r="72" spans="1:20" ht="32.25" customHeight="1" x14ac:dyDescent="0.2">
      <c r="A72" s="23" t="s">
        <v>28</v>
      </c>
      <c r="B72" s="497"/>
      <c r="C72" s="490" t="s">
        <v>419</v>
      </c>
      <c r="D72" s="490"/>
      <c r="E72" s="490"/>
      <c r="F72" s="490"/>
      <c r="G72" s="490"/>
      <c r="H72" s="490"/>
      <c r="I72" s="556"/>
      <c r="J72" s="494"/>
      <c r="K72" s="509"/>
      <c r="L72" s="509"/>
      <c r="M72" s="509"/>
      <c r="N72" s="509"/>
      <c r="O72" s="509"/>
      <c r="P72" s="509"/>
      <c r="Q72" s="509"/>
      <c r="R72" s="46"/>
      <c r="S72" s="46"/>
      <c r="T72" s="554"/>
    </row>
    <row r="73" spans="1:20" ht="25.5" customHeight="1" x14ac:dyDescent="0.2">
      <c r="A73" s="512" t="s">
        <v>30</v>
      </c>
      <c r="B73" s="498"/>
      <c r="C73" s="522" t="s">
        <v>466</v>
      </c>
      <c r="D73" s="522"/>
      <c r="E73" s="522"/>
      <c r="F73" s="522"/>
      <c r="G73" s="522"/>
      <c r="H73" s="522"/>
      <c r="I73" s="557"/>
      <c r="J73" s="495"/>
      <c r="K73" s="551" t="s">
        <v>50</v>
      </c>
      <c r="L73" s="551"/>
      <c r="M73" s="551" t="s">
        <v>47</v>
      </c>
      <c r="N73" s="551"/>
      <c r="O73" s="551"/>
      <c r="P73" s="551" t="s">
        <v>48</v>
      </c>
      <c r="Q73" s="551"/>
      <c r="R73" s="551"/>
      <c r="S73" s="551"/>
      <c r="T73" s="503"/>
    </row>
    <row r="74" spans="1:20" ht="24.95" customHeight="1" x14ac:dyDescent="0.2">
      <c r="A74" s="512"/>
      <c r="B74" s="498"/>
      <c r="C74" s="510" t="s">
        <v>420</v>
      </c>
      <c r="D74" s="491"/>
      <c r="E74" s="491"/>
      <c r="F74" s="491"/>
      <c r="G74" s="491"/>
      <c r="H74" s="491"/>
      <c r="I74" s="557"/>
      <c r="J74" s="495"/>
      <c r="K74" s="551"/>
      <c r="L74" s="551"/>
      <c r="M74" s="551"/>
      <c r="N74" s="551"/>
      <c r="O74" s="551"/>
      <c r="P74" s="551"/>
      <c r="Q74" s="551"/>
      <c r="R74" s="551"/>
      <c r="S74" s="551"/>
      <c r="T74" s="503"/>
    </row>
    <row r="75" spans="1:20" ht="23.25" customHeight="1" x14ac:dyDescent="0.2">
      <c r="A75" s="512"/>
      <c r="B75" s="498"/>
      <c r="C75" s="489" t="s">
        <v>101</v>
      </c>
      <c r="D75" s="489"/>
      <c r="E75" s="489"/>
      <c r="F75" s="489"/>
      <c r="G75" s="489"/>
      <c r="H75" s="489"/>
      <c r="I75" s="557"/>
      <c r="J75" s="495"/>
      <c r="K75" s="559" t="s">
        <v>381</v>
      </c>
      <c r="L75" s="559"/>
      <c r="M75" s="553" t="s">
        <v>43</v>
      </c>
      <c r="N75" s="553"/>
      <c r="O75" s="553"/>
      <c r="P75" s="552" t="s">
        <v>467</v>
      </c>
      <c r="Q75" s="552"/>
      <c r="R75" s="552"/>
      <c r="S75" s="552"/>
      <c r="T75" s="503"/>
    </row>
    <row r="76" spans="1:20" ht="24.95" customHeight="1" x14ac:dyDescent="0.2">
      <c r="A76" s="512"/>
      <c r="B76" s="498"/>
      <c r="C76" s="510" t="s">
        <v>421</v>
      </c>
      <c r="D76" s="491"/>
      <c r="E76" s="491"/>
      <c r="F76" s="491"/>
      <c r="G76" s="491"/>
      <c r="H76" s="491"/>
      <c r="I76" s="557"/>
      <c r="J76" s="495"/>
      <c r="K76" s="559"/>
      <c r="L76" s="559"/>
      <c r="M76" s="553"/>
      <c r="N76" s="553"/>
      <c r="O76" s="553"/>
      <c r="P76" s="552"/>
      <c r="Q76" s="552"/>
      <c r="R76" s="552"/>
      <c r="S76" s="552"/>
      <c r="T76" s="503"/>
    </row>
    <row r="77" spans="1:20" ht="24.95" customHeight="1" x14ac:dyDescent="0.2">
      <c r="A77" s="512"/>
      <c r="B77" s="498"/>
      <c r="C77" s="491"/>
      <c r="D77" s="491"/>
      <c r="E77" s="491"/>
      <c r="F77" s="491"/>
      <c r="G77" s="491"/>
      <c r="H77" s="491"/>
      <c r="I77" s="557"/>
      <c r="J77" s="495"/>
      <c r="K77" s="559"/>
      <c r="L77" s="559"/>
      <c r="M77" s="553"/>
      <c r="N77" s="553"/>
      <c r="O77" s="553"/>
      <c r="P77" s="552"/>
      <c r="Q77" s="552"/>
      <c r="R77" s="552"/>
      <c r="S77" s="552"/>
      <c r="T77" s="503"/>
    </row>
    <row r="78" spans="1:20" ht="24.95" customHeight="1" x14ac:dyDescent="0.2">
      <c r="A78" s="512"/>
      <c r="B78" s="498"/>
      <c r="C78" s="491"/>
      <c r="D78" s="491"/>
      <c r="E78" s="491"/>
      <c r="F78" s="491"/>
      <c r="G78" s="491"/>
      <c r="H78" s="491"/>
      <c r="I78" s="557"/>
      <c r="J78" s="495"/>
      <c r="K78" s="559"/>
      <c r="L78" s="559"/>
      <c r="M78" s="553"/>
      <c r="N78" s="553"/>
      <c r="O78" s="553"/>
      <c r="P78" s="552"/>
      <c r="Q78" s="552"/>
      <c r="R78" s="552"/>
      <c r="S78" s="552"/>
      <c r="T78" s="503"/>
    </row>
    <row r="79" spans="1:20" ht="24.95" customHeight="1" x14ac:dyDescent="0.2">
      <c r="A79" s="512"/>
      <c r="B79" s="498"/>
      <c r="C79" s="504" t="s">
        <v>29</v>
      </c>
      <c r="D79" s="504"/>
      <c r="E79" s="504"/>
      <c r="F79" s="504"/>
      <c r="G79" s="504"/>
      <c r="H79" s="504"/>
      <c r="I79" s="557"/>
      <c r="J79" s="495"/>
      <c r="K79" s="559"/>
      <c r="L79" s="559"/>
      <c r="M79" s="553"/>
      <c r="N79" s="553"/>
      <c r="O79" s="553"/>
      <c r="P79" s="552"/>
      <c r="Q79" s="552"/>
      <c r="R79" s="552"/>
      <c r="S79" s="552"/>
      <c r="T79" s="503"/>
    </row>
    <row r="80" spans="1:20" ht="23.1" customHeight="1" x14ac:dyDescent="0.2">
      <c r="A80" s="512"/>
      <c r="B80" s="498"/>
      <c r="C80" s="491" t="s">
        <v>102</v>
      </c>
      <c r="D80" s="491"/>
      <c r="E80" s="491"/>
      <c r="F80" s="491"/>
      <c r="G80" s="491"/>
      <c r="H80" s="491"/>
      <c r="I80" s="557"/>
      <c r="J80" s="495"/>
      <c r="K80" s="559"/>
      <c r="L80" s="559"/>
      <c r="M80" s="553"/>
      <c r="N80" s="553"/>
      <c r="O80" s="553"/>
      <c r="P80" s="552"/>
      <c r="Q80" s="552"/>
      <c r="R80" s="552"/>
      <c r="S80" s="552"/>
      <c r="T80" s="503"/>
    </row>
    <row r="81" spans="1:20" ht="23.1" customHeight="1" x14ac:dyDescent="0.2">
      <c r="A81" s="512"/>
      <c r="B81" s="498"/>
      <c r="C81" s="491"/>
      <c r="D81" s="491"/>
      <c r="E81" s="491"/>
      <c r="F81" s="491"/>
      <c r="G81" s="491"/>
      <c r="H81" s="491"/>
      <c r="I81" s="557"/>
      <c r="J81" s="495"/>
      <c r="K81" s="561" t="s">
        <v>384</v>
      </c>
      <c r="L81" s="561"/>
      <c r="M81" s="553" t="s">
        <v>44</v>
      </c>
      <c r="N81" s="553"/>
      <c r="O81" s="553"/>
      <c r="P81" s="552" t="s">
        <v>468</v>
      </c>
      <c r="Q81" s="552"/>
      <c r="R81" s="552"/>
      <c r="S81" s="552"/>
      <c r="T81" s="503"/>
    </row>
    <row r="82" spans="1:20" ht="23.1" customHeight="1" x14ac:dyDescent="0.2">
      <c r="A82" s="512"/>
      <c r="B82" s="498"/>
      <c r="C82" s="491"/>
      <c r="D82" s="491"/>
      <c r="E82" s="491"/>
      <c r="F82" s="491"/>
      <c r="G82" s="491"/>
      <c r="H82" s="491"/>
      <c r="I82" s="557"/>
      <c r="J82" s="495"/>
      <c r="K82" s="561"/>
      <c r="L82" s="561"/>
      <c r="M82" s="553"/>
      <c r="N82" s="553"/>
      <c r="O82" s="553"/>
      <c r="P82" s="552"/>
      <c r="Q82" s="552"/>
      <c r="R82" s="552"/>
      <c r="S82" s="552"/>
      <c r="T82" s="503"/>
    </row>
    <row r="83" spans="1:20" ht="23.1" customHeight="1" x14ac:dyDescent="0.2">
      <c r="A83" s="512"/>
      <c r="B83" s="498"/>
      <c r="C83" s="504" t="s">
        <v>103</v>
      </c>
      <c r="D83" s="504"/>
      <c r="E83" s="504"/>
      <c r="F83" s="504"/>
      <c r="G83" s="504"/>
      <c r="H83" s="504"/>
      <c r="I83" s="557"/>
      <c r="J83" s="495"/>
      <c r="K83" s="561"/>
      <c r="L83" s="561"/>
      <c r="M83" s="553"/>
      <c r="N83" s="553"/>
      <c r="O83" s="553"/>
      <c r="P83" s="552"/>
      <c r="Q83" s="552"/>
      <c r="R83" s="552"/>
      <c r="S83" s="552"/>
      <c r="T83" s="503"/>
    </row>
    <row r="84" spans="1:20" ht="23.1" customHeight="1" x14ac:dyDescent="0.2">
      <c r="A84" s="512"/>
      <c r="B84" s="498"/>
      <c r="C84" s="510" t="s">
        <v>85</v>
      </c>
      <c r="D84" s="489"/>
      <c r="E84" s="489"/>
      <c r="F84" s="489"/>
      <c r="G84" s="489"/>
      <c r="H84" s="489"/>
      <c r="I84" s="557"/>
      <c r="J84" s="495"/>
      <c r="K84" s="561"/>
      <c r="L84" s="561"/>
      <c r="M84" s="553"/>
      <c r="N84" s="553"/>
      <c r="O84" s="553"/>
      <c r="P84" s="552"/>
      <c r="Q84" s="552"/>
      <c r="R84" s="552"/>
      <c r="S84" s="552"/>
      <c r="T84" s="503"/>
    </row>
    <row r="85" spans="1:20" ht="23.1" customHeight="1" x14ac:dyDescent="0.2">
      <c r="A85" s="512"/>
      <c r="B85" s="498"/>
      <c r="C85" s="489"/>
      <c r="D85" s="489"/>
      <c r="E85" s="489"/>
      <c r="F85" s="489"/>
      <c r="G85" s="489"/>
      <c r="H85" s="489"/>
      <c r="I85" s="557"/>
      <c r="J85" s="495"/>
      <c r="K85" s="561"/>
      <c r="L85" s="561"/>
      <c r="M85" s="553"/>
      <c r="N85" s="553"/>
      <c r="O85" s="553"/>
      <c r="P85" s="552"/>
      <c r="Q85" s="552"/>
      <c r="R85" s="552"/>
      <c r="S85" s="552"/>
      <c r="T85" s="503"/>
    </row>
    <row r="86" spans="1:20" ht="23.1" customHeight="1" x14ac:dyDescent="0.2">
      <c r="A86" s="512"/>
      <c r="B86" s="498"/>
      <c r="C86" s="504" t="s">
        <v>79</v>
      </c>
      <c r="D86" s="504"/>
      <c r="E86" s="504"/>
      <c r="F86" s="504"/>
      <c r="G86" s="504"/>
      <c r="H86" s="504"/>
      <c r="I86" s="557"/>
      <c r="J86" s="495"/>
      <c r="K86" s="561"/>
      <c r="L86" s="561"/>
      <c r="M86" s="553"/>
      <c r="N86" s="553"/>
      <c r="O86" s="553"/>
      <c r="P86" s="552"/>
      <c r="Q86" s="552"/>
      <c r="R86" s="552"/>
      <c r="S86" s="552"/>
      <c r="T86" s="503"/>
    </row>
    <row r="87" spans="1:20" ht="23.1" customHeight="1" x14ac:dyDescent="0.2">
      <c r="A87" s="512"/>
      <c r="B87" s="498"/>
      <c r="C87" s="492" t="s">
        <v>78</v>
      </c>
      <c r="D87" s="492"/>
      <c r="E87" s="492"/>
      <c r="F87" s="492"/>
      <c r="G87" s="492"/>
      <c r="H87" s="492"/>
      <c r="I87" s="557"/>
      <c r="J87" s="495"/>
      <c r="K87" s="560" t="s">
        <v>382</v>
      </c>
      <c r="L87" s="560"/>
      <c r="M87" s="563" t="s">
        <v>45</v>
      </c>
      <c r="N87" s="563"/>
      <c r="O87" s="563"/>
      <c r="P87" s="562" t="s">
        <v>73</v>
      </c>
      <c r="Q87" s="562"/>
      <c r="R87" s="562"/>
      <c r="S87" s="562"/>
      <c r="T87" s="503"/>
    </row>
    <row r="88" spans="1:20" ht="23.1" customHeight="1" x14ac:dyDescent="0.2">
      <c r="A88" s="512"/>
      <c r="B88" s="498"/>
      <c r="C88" s="492"/>
      <c r="D88" s="492"/>
      <c r="E88" s="492"/>
      <c r="F88" s="492"/>
      <c r="G88" s="492"/>
      <c r="H88" s="492"/>
      <c r="I88" s="557"/>
      <c r="J88" s="495"/>
      <c r="K88" s="560"/>
      <c r="L88" s="560"/>
      <c r="M88" s="563"/>
      <c r="N88" s="563"/>
      <c r="O88" s="563"/>
      <c r="P88" s="562"/>
      <c r="Q88" s="562"/>
      <c r="R88" s="562"/>
      <c r="S88" s="562"/>
      <c r="T88" s="503"/>
    </row>
    <row r="89" spans="1:20" ht="23.1" customHeight="1" x14ac:dyDescent="0.2">
      <c r="A89" s="512"/>
      <c r="B89" s="498"/>
      <c r="C89" s="504" t="s">
        <v>61</v>
      </c>
      <c r="D89" s="504"/>
      <c r="E89" s="504"/>
      <c r="F89" s="504"/>
      <c r="G89" s="504"/>
      <c r="H89" s="504"/>
      <c r="I89" s="557"/>
      <c r="J89" s="495"/>
      <c r="K89" s="560"/>
      <c r="L89" s="560"/>
      <c r="M89" s="563"/>
      <c r="N89" s="563"/>
      <c r="O89" s="563"/>
      <c r="P89" s="562"/>
      <c r="Q89" s="562"/>
      <c r="R89" s="562"/>
      <c r="S89" s="562"/>
      <c r="T89" s="503"/>
    </row>
    <row r="90" spans="1:20" ht="23.1" customHeight="1" x14ac:dyDescent="0.2">
      <c r="A90" s="512"/>
      <c r="B90" s="498"/>
      <c r="C90" s="492" t="s">
        <v>402</v>
      </c>
      <c r="D90" s="492"/>
      <c r="E90" s="492"/>
      <c r="F90" s="492"/>
      <c r="G90" s="492"/>
      <c r="H90" s="492"/>
      <c r="I90" s="557"/>
      <c r="J90" s="495"/>
      <c r="K90" s="560"/>
      <c r="L90" s="560"/>
      <c r="M90" s="563"/>
      <c r="N90" s="563"/>
      <c r="O90" s="563"/>
      <c r="P90" s="562"/>
      <c r="Q90" s="562"/>
      <c r="R90" s="562"/>
      <c r="S90" s="562"/>
      <c r="T90" s="503"/>
    </row>
    <row r="91" spans="1:20" ht="23.1" customHeight="1" x14ac:dyDescent="0.2">
      <c r="A91" s="512"/>
      <c r="B91" s="498"/>
      <c r="C91" s="492"/>
      <c r="D91" s="492"/>
      <c r="E91" s="492"/>
      <c r="F91" s="492"/>
      <c r="G91" s="492"/>
      <c r="H91" s="492"/>
      <c r="I91" s="557"/>
      <c r="J91" s="495"/>
      <c r="K91" s="560"/>
      <c r="L91" s="560"/>
      <c r="M91" s="563"/>
      <c r="N91" s="563"/>
      <c r="O91" s="563"/>
      <c r="P91" s="562"/>
      <c r="Q91" s="562"/>
      <c r="R91" s="562"/>
      <c r="S91" s="562"/>
      <c r="T91" s="503"/>
    </row>
    <row r="92" spans="1:20" ht="22.5" customHeight="1" x14ac:dyDescent="0.2">
      <c r="A92" s="512"/>
      <c r="B92" s="498"/>
      <c r="C92" s="492"/>
      <c r="D92" s="492"/>
      <c r="E92" s="492"/>
      <c r="F92" s="492"/>
      <c r="G92" s="492"/>
      <c r="H92" s="492"/>
      <c r="I92" s="557"/>
      <c r="J92" s="495"/>
      <c r="K92" s="560"/>
      <c r="L92" s="560"/>
      <c r="M92" s="563"/>
      <c r="N92" s="563"/>
      <c r="O92" s="563"/>
      <c r="P92" s="562"/>
      <c r="Q92" s="562"/>
      <c r="R92" s="562"/>
      <c r="S92" s="562"/>
      <c r="T92" s="503"/>
    </row>
    <row r="93" spans="1:20" ht="18" customHeight="1" thickBot="1" x14ac:dyDescent="0.25">
      <c r="A93" s="513"/>
      <c r="B93" s="506"/>
      <c r="C93" s="507"/>
      <c r="D93" s="507"/>
      <c r="E93" s="507"/>
      <c r="F93" s="507"/>
      <c r="G93" s="507"/>
      <c r="H93" s="507"/>
      <c r="I93" s="558"/>
      <c r="J93" s="496"/>
      <c r="K93" s="508"/>
      <c r="L93" s="508"/>
      <c r="M93" s="508"/>
      <c r="N93" s="508"/>
      <c r="O93" s="508"/>
      <c r="P93" s="508"/>
      <c r="Q93" s="508"/>
      <c r="R93" s="29"/>
      <c r="S93" s="29"/>
      <c r="T93" s="555"/>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493"/>
      <c r="K104" s="493"/>
      <c r="L104" s="493"/>
    </row>
    <row r="105" spans="1:12" ht="22.5" customHeight="1" x14ac:dyDescent="0.2">
      <c r="A105" s="4"/>
      <c r="B105" s="4"/>
      <c r="C105" s="4"/>
      <c r="D105" s="4"/>
      <c r="E105" s="4"/>
      <c r="F105" s="4"/>
      <c r="I105" s="8"/>
      <c r="J105" s="493"/>
      <c r="K105" s="493"/>
      <c r="L105" s="493"/>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574" t="s">
        <v>106</v>
      </c>
      <c r="B1" s="575"/>
      <c r="C1" s="575"/>
      <c r="D1" s="575"/>
      <c r="E1" s="575"/>
      <c r="F1" s="575"/>
      <c r="G1" s="575"/>
      <c r="H1" s="575"/>
      <c r="I1" s="575"/>
      <c r="J1" s="575"/>
      <c r="K1" s="575"/>
      <c r="L1" s="575"/>
      <c r="M1" s="576"/>
    </row>
    <row r="2" spans="1:13" ht="18" customHeight="1" x14ac:dyDescent="0.2">
      <c r="A2" s="577" t="s">
        <v>390</v>
      </c>
      <c r="B2" s="579" t="s">
        <v>107</v>
      </c>
      <c r="C2" s="581" t="s">
        <v>108</v>
      </c>
      <c r="D2" s="581" t="s">
        <v>105</v>
      </c>
      <c r="E2" s="583" t="s">
        <v>109</v>
      </c>
      <c r="F2" s="581" t="s">
        <v>110</v>
      </c>
      <c r="G2" s="581" t="s">
        <v>111</v>
      </c>
      <c r="H2" s="581" t="s">
        <v>112</v>
      </c>
      <c r="I2" s="581" t="s">
        <v>113</v>
      </c>
      <c r="J2" s="581" t="s">
        <v>142</v>
      </c>
      <c r="K2" s="581" t="s">
        <v>227</v>
      </c>
      <c r="L2" s="581" t="s">
        <v>114</v>
      </c>
      <c r="M2" s="581" t="s">
        <v>115</v>
      </c>
    </row>
    <row r="3" spans="1:13" ht="20.25" customHeight="1" thickBot="1" x14ac:dyDescent="0.25">
      <c r="A3" s="578"/>
      <c r="B3" s="580"/>
      <c r="C3" s="582"/>
      <c r="D3" s="582"/>
      <c r="E3" s="584"/>
      <c r="F3" s="582"/>
      <c r="G3" s="582"/>
      <c r="H3" s="582"/>
      <c r="I3" s="582"/>
      <c r="J3" s="582"/>
      <c r="K3" s="582"/>
      <c r="L3" s="582"/>
      <c r="M3" s="582"/>
    </row>
    <row r="4" spans="1:13" ht="57.75" customHeight="1" x14ac:dyDescent="0.2">
      <c r="A4" s="578"/>
      <c r="B4" s="570" t="s">
        <v>116</v>
      </c>
      <c r="C4" s="568" t="s">
        <v>391</v>
      </c>
      <c r="D4" s="568" t="s">
        <v>117</v>
      </c>
      <c r="E4" s="572" t="s">
        <v>228</v>
      </c>
      <c r="F4" s="568" t="s">
        <v>118</v>
      </c>
      <c r="G4" s="568" t="s">
        <v>119</v>
      </c>
      <c r="H4" s="568" t="s">
        <v>120</v>
      </c>
      <c r="I4" s="568" t="s">
        <v>121</v>
      </c>
      <c r="J4" s="568" t="s">
        <v>122</v>
      </c>
      <c r="K4" s="568" t="s">
        <v>322</v>
      </c>
      <c r="L4" s="568" t="s">
        <v>123</v>
      </c>
      <c r="M4" s="568" t="s">
        <v>124</v>
      </c>
    </row>
    <row r="5" spans="1:13" ht="120" customHeight="1" thickBot="1" x14ac:dyDescent="0.25">
      <c r="A5" s="57" t="s">
        <v>138</v>
      </c>
      <c r="B5" s="571"/>
      <c r="C5" s="569"/>
      <c r="D5" s="569"/>
      <c r="E5" s="573"/>
      <c r="F5" s="569"/>
      <c r="G5" s="569"/>
      <c r="H5" s="569"/>
      <c r="I5" s="569"/>
      <c r="J5" s="569"/>
      <c r="K5" s="569"/>
      <c r="L5" s="569"/>
      <c r="M5" s="569"/>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574" t="s">
        <v>131</v>
      </c>
      <c r="B13" s="575"/>
      <c r="C13" s="575"/>
      <c r="D13" s="575"/>
      <c r="E13" s="575"/>
      <c r="F13" s="575"/>
      <c r="G13" s="575"/>
      <c r="H13" s="575"/>
      <c r="I13" s="575"/>
      <c r="J13" s="575"/>
      <c r="K13" s="575"/>
      <c r="L13" s="575"/>
      <c r="M13" s="576"/>
    </row>
    <row r="14" spans="1:13" x14ac:dyDescent="0.2">
      <c r="A14" s="585" t="s">
        <v>132</v>
      </c>
      <c r="B14" s="587" t="s">
        <v>107</v>
      </c>
      <c r="C14" s="587" t="s">
        <v>108</v>
      </c>
      <c r="D14" s="587" t="s">
        <v>105</v>
      </c>
      <c r="E14" s="589" t="s">
        <v>109</v>
      </c>
      <c r="F14" s="587" t="s">
        <v>110</v>
      </c>
      <c r="G14" s="587" t="s">
        <v>111</v>
      </c>
      <c r="H14" s="587" t="s">
        <v>112</v>
      </c>
      <c r="I14" s="587" t="s">
        <v>113</v>
      </c>
      <c r="J14" s="587" t="s">
        <v>142</v>
      </c>
      <c r="K14" s="587" t="s">
        <v>227</v>
      </c>
      <c r="L14" s="587" t="s">
        <v>114</v>
      </c>
      <c r="M14" s="591" t="s">
        <v>115</v>
      </c>
    </row>
    <row r="15" spans="1:13" x14ac:dyDescent="0.2">
      <c r="A15" s="586"/>
      <c r="B15" s="588"/>
      <c r="C15" s="588"/>
      <c r="D15" s="588"/>
      <c r="E15" s="590"/>
      <c r="F15" s="588"/>
      <c r="G15" s="588"/>
      <c r="H15" s="588"/>
      <c r="I15" s="588"/>
      <c r="J15" s="588"/>
      <c r="K15" s="588"/>
      <c r="L15" s="588"/>
      <c r="M15" s="592"/>
    </row>
    <row r="16" spans="1:13" x14ac:dyDescent="0.2">
      <c r="A16" s="593" t="s">
        <v>133</v>
      </c>
      <c r="B16" s="588"/>
      <c r="C16" s="588"/>
      <c r="D16" s="588"/>
      <c r="E16" s="590"/>
      <c r="F16" s="588"/>
      <c r="G16" s="588"/>
      <c r="H16" s="588"/>
      <c r="I16" s="588"/>
      <c r="J16" s="588"/>
      <c r="K16" s="588"/>
      <c r="L16" s="588"/>
      <c r="M16" s="592"/>
    </row>
    <row r="17" spans="1:13" ht="13.5" thickBot="1" x14ac:dyDescent="0.25">
      <c r="A17" s="593" t="s">
        <v>134</v>
      </c>
      <c r="B17" s="588"/>
      <c r="C17" s="588"/>
      <c r="D17" s="588"/>
      <c r="E17" s="590"/>
      <c r="F17" s="588"/>
      <c r="G17" s="588"/>
      <c r="H17" s="588"/>
      <c r="I17" s="588"/>
      <c r="J17" s="588"/>
      <c r="K17" s="588"/>
      <c r="L17" s="588"/>
      <c r="M17" s="592"/>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624" t="s">
        <v>469</v>
      </c>
      <c r="C1" s="625"/>
      <c r="D1" s="625"/>
      <c r="E1" s="626"/>
      <c r="F1" s="93"/>
    </row>
    <row r="2" spans="2:6" ht="15.75" thickBot="1" x14ac:dyDescent="0.3">
      <c r="B2" s="92" t="s">
        <v>527</v>
      </c>
      <c r="C2" s="90" t="s">
        <v>259</v>
      </c>
      <c r="D2" s="91" t="s">
        <v>470</v>
      </c>
      <c r="E2" s="94" t="s">
        <v>0</v>
      </c>
    </row>
    <row r="3" spans="2:6" x14ac:dyDescent="0.2">
      <c r="B3" s="594" t="s">
        <v>473</v>
      </c>
      <c r="C3" s="615" t="s">
        <v>34</v>
      </c>
      <c r="D3" s="617" t="s">
        <v>471</v>
      </c>
      <c r="E3" s="95" t="s">
        <v>472</v>
      </c>
    </row>
    <row r="4" spans="2:6" x14ac:dyDescent="0.2">
      <c r="B4" s="595"/>
      <c r="C4" s="598"/>
      <c r="D4" s="618"/>
      <c r="E4" s="87" t="s">
        <v>474</v>
      </c>
    </row>
    <row r="5" spans="2:6" x14ac:dyDescent="0.2">
      <c r="B5" s="595"/>
      <c r="C5" s="598"/>
      <c r="D5" s="618"/>
      <c r="E5" s="96" t="s">
        <v>475</v>
      </c>
    </row>
    <row r="6" spans="2:6" x14ac:dyDescent="0.2">
      <c r="B6" s="595"/>
      <c r="C6" s="598"/>
      <c r="D6" s="618"/>
      <c r="E6" s="88" t="s">
        <v>476</v>
      </c>
    </row>
    <row r="7" spans="2:6" ht="13.5" thickBot="1" x14ac:dyDescent="0.25">
      <c r="B7" s="595"/>
      <c r="C7" s="599"/>
      <c r="D7" s="619"/>
      <c r="E7" s="89" t="s">
        <v>524</v>
      </c>
    </row>
    <row r="8" spans="2:6" x14ac:dyDescent="0.2">
      <c r="B8" s="595"/>
      <c r="C8" s="597" t="s">
        <v>35</v>
      </c>
      <c r="D8" s="600" t="s">
        <v>477</v>
      </c>
      <c r="E8" s="97" t="s">
        <v>478</v>
      </c>
    </row>
    <row r="9" spans="2:6" x14ac:dyDescent="0.2">
      <c r="B9" s="595"/>
      <c r="C9" s="598"/>
      <c r="D9" s="601"/>
      <c r="E9" s="98" t="s">
        <v>479</v>
      </c>
    </row>
    <row r="10" spans="2:6" ht="13.5" thickBot="1" x14ac:dyDescent="0.25">
      <c r="B10" s="595"/>
      <c r="C10" s="599"/>
      <c r="D10" s="602"/>
      <c r="E10" s="99" t="s">
        <v>480</v>
      </c>
    </row>
    <row r="11" spans="2:6" ht="25.5" customHeight="1" x14ac:dyDescent="0.2">
      <c r="B11" s="595"/>
      <c r="C11" s="603" t="s">
        <v>36</v>
      </c>
      <c r="D11" s="604" t="s">
        <v>528</v>
      </c>
      <c r="E11" s="100" t="s">
        <v>481</v>
      </c>
    </row>
    <row r="12" spans="2:6" ht="24" customHeight="1" x14ac:dyDescent="0.2">
      <c r="B12" s="595"/>
      <c r="C12" s="598"/>
      <c r="D12" s="605"/>
      <c r="E12" s="101" t="s">
        <v>482</v>
      </c>
    </row>
    <row r="13" spans="2:6" ht="24.75" customHeight="1" thickBot="1" x14ac:dyDescent="0.25">
      <c r="B13" s="595"/>
      <c r="C13" s="598"/>
      <c r="D13" s="606"/>
      <c r="E13" s="102" t="s">
        <v>483</v>
      </c>
    </row>
    <row r="14" spans="2:6" ht="28.5" customHeight="1" x14ac:dyDescent="0.2">
      <c r="B14" s="595"/>
      <c r="C14" s="607" t="s">
        <v>37</v>
      </c>
      <c r="D14" s="608" t="s">
        <v>484</v>
      </c>
      <c r="E14" s="103" t="s">
        <v>485</v>
      </c>
    </row>
    <row r="15" spans="2:6" ht="17.25" customHeight="1" x14ac:dyDescent="0.2">
      <c r="B15" s="595"/>
      <c r="C15" s="598"/>
      <c r="D15" s="605"/>
      <c r="E15" s="98" t="s">
        <v>486</v>
      </c>
    </row>
    <row r="16" spans="2:6" ht="26.25" thickBot="1" x14ac:dyDescent="0.25">
      <c r="B16" s="595"/>
      <c r="C16" s="598"/>
      <c r="D16" s="605"/>
      <c r="E16" s="98" t="s">
        <v>487</v>
      </c>
    </row>
    <row r="17" spans="2:5" ht="28.5" customHeight="1" x14ac:dyDescent="0.2">
      <c r="B17" s="595"/>
      <c r="C17" s="607" t="s">
        <v>226</v>
      </c>
      <c r="D17" s="633" t="s">
        <v>523</v>
      </c>
      <c r="E17" s="103" t="s">
        <v>488</v>
      </c>
    </row>
    <row r="18" spans="2:5" ht="21" customHeight="1" thickBot="1" x14ac:dyDescent="0.25">
      <c r="B18" s="595"/>
      <c r="C18" s="598"/>
      <c r="D18" s="605"/>
      <c r="E18" s="98" t="s">
        <v>489</v>
      </c>
    </row>
    <row r="19" spans="2:5" x14ac:dyDescent="0.2">
      <c r="B19" s="595"/>
      <c r="C19" s="609" t="s">
        <v>144</v>
      </c>
      <c r="D19" s="612" t="s">
        <v>530</v>
      </c>
      <c r="E19" s="112" t="s">
        <v>529</v>
      </c>
    </row>
    <row r="20" spans="2:5" x14ac:dyDescent="0.2">
      <c r="B20" s="595"/>
      <c r="C20" s="610"/>
      <c r="D20" s="613"/>
      <c r="E20" s="113" t="s">
        <v>490</v>
      </c>
    </row>
    <row r="21" spans="2:5" x14ac:dyDescent="0.2">
      <c r="B21" s="595"/>
      <c r="C21" s="610"/>
      <c r="D21" s="613"/>
      <c r="E21" s="113" t="s">
        <v>491</v>
      </c>
    </row>
    <row r="22" spans="2:5" ht="13.5" thickBot="1" x14ac:dyDescent="0.25">
      <c r="B22" s="595"/>
      <c r="C22" s="611"/>
      <c r="D22" s="614"/>
      <c r="E22" s="114" t="s">
        <v>492</v>
      </c>
    </row>
    <row r="23" spans="2:5" x14ac:dyDescent="0.2">
      <c r="B23" s="595"/>
      <c r="C23" s="615" t="s">
        <v>38</v>
      </c>
      <c r="D23" s="600" t="s">
        <v>493</v>
      </c>
      <c r="E23" s="104" t="s">
        <v>494</v>
      </c>
    </row>
    <row r="24" spans="2:5" x14ac:dyDescent="0.2">
      <c r="B24" s="595"/>
      <c r="C24" s="598"/>
      <c r="D24" s="605"/>
      <c r="E24" s="105" t="s">
        <v>495</v>
      </c>
    </row>
    <row r="25" spans="2:5" x14ac:dyDescent="0.2">
      <c r="B25" s="595"/>
      <c r="C25" s="598"/>
      <c r="D25" s="605"/>
      <c r="E25" s="105" t="s">
        <v>496</v>
      </c>
    </row>
    <row r="26" spans="2:5" x14ac:dyDescent="0.2">
      <c r="B26" s="595"/>
      <c r="C26" s="598"/>
      <c r="D26" s="605"/>
      <c r="E26" s="106" t="s">
        <v>497</v>
      </c>
    </row>
    <row r="27" spans="2:5" ht="13.5" thickBot="1" x14ac:dyDescent="0.25">
      <c r="B27" s="596"/>
      <c r="C27" s="599"/>
      <c r="D27" s="616"/>
      <c r="E27" s="99" t="s">
        <v>498</v>
      </c>
    </row>
    <row r="28" spans="2:5" x14ac:dyDescent="0.2">
      <c r="B28" s="594" t="s">
        <v>525</v>
      </c>
      <c r="C28" s="603" t="s">
        <v>262</v>
      </c>
      <c r="D28" s="627" t="s">
        <v>499</v>
      </c>
      <c r="E28" s="98" t="s">
        <v>500</v>
      </c>
    </row>
    <row r="29" spans="2:5" x14ac:dyDescent="0.2">
      <c r="B29" s="595"/>
      <c r="C29" s="598"/>
      <c r="D29" s="605"/>
      <c r="E29" s="98" t="s">
        <v>501</v>
      </c>
    </row>
    <row r="30" spans="2:5" ht="26.25" thickBot="1" x14ac:dyDescent="0.25">
      <c r="B30" s="595"/>
      <c r="C30" s="598"/>
      <c r="D30" s="605"/>
      <c r="E30" s="98" t="s">
        <v>502</v>
      </c>
    </row>
    <row r="31" spans="2:5" x14ac:dyDescent="0.2">
      <c r="B31" s="595"/>
      <c r="C31" s="607" t="s">
        <v>39</v>
      </c>
      <c r="D31" s="620" t="s">
        <v>503</v>
      </c>
      <c r="E31" s="103" t="s">
        <v>504</v>
      </c>
    </row>
    <row r="32" spans="2:5" x14ac:dyDescent="0.2">
      <c r="B32" s="595"/>
      <c r="C32" s="598"/>
      <c r="D32" s="629"/>
      <c r="E32" s="98" t="s">
        <v>505</v>
      </c>
    </row>
    <row r="33" spans="2:5" x14ac:dyDescent="0.2">
      <c r="B33" s="595"/>
      <c r="C33" s="598"/>
      <c r="D33" s="629"/>
      <c r="E33" s="98" t="s">
        <v>506</v>
      </c>
    </row>
    <row r="34" spans="2:5" ht="13.5" thickBot="1" x14ac:dyDescent="0.25">
      <c r="B34" s="595"/>
      <c r="C34" s="628"/>
      <c r="D34" s="630"/>
      <c r="E34" s="107" t="s">
        <v>507</v>
      </c>
    </row>
    <row r="35" spans="2:5" x14ac:dyDescent="0.2">
      <c r="B35" s="595"/>
      <c r="C35" s="607" t="s">
        <v>40</v>
      </c>
      <c r="D35" s="620" t="s">
        <v>508</v>
      </c>
      <c r="E35" s="108" t="s">
        <v>509</v>
      </c>
    </row>
    <row r="36" spans="2:5" x14ac:dyDescent="0.2">
      <c r="B36" s="595"/>
      <c r="C36" s="598"/>
      <c r="D36" s="631"/>
      <c r="E36" s="109" t="s">
        <v>526</v>
      </c>
    </row>
    <row r="37" spans="2:5" x14ac:dyDescent="0.2">
      <c r="B37" s="595"/>
      <c r="C37" s="598"/>
      <c r="D37" s="631"/>
      <c r="E37" s="105" t="s">
        <v>510</v>
      </c>
    </row>
    <row r="38" spans="2:5" ht="26.25" thickBot="1" x14ac:dyDescent="0.25">
      <c r="B38" s="595"/>
      <c r="C38" s="628"/>
      <c r="D38" s="632"/>
      <c r="E38" s="110" t="s">
        <v>511</v>
      </c>
    </row>
    <row r="39" spans="2:5" ht="20.25" customHeight="1" x14ac:dyDescent="0.2">
      <c r="B39" s="595"/>
      <c r="C39" s="607" t="s">
        <v>41</v>
      </c>
      <c r="D39" s="620" t="s">
        <v>512</v>
      </c>
      <c r="E39" s="108" t="s">
        <v>513</v>
      </c>
    </row>
    <row r="40" spans="2:5" ht="21" customHeight="1" thickBot="1" x14ac:dyDescent="0.25">
      <c r="B40" s="595"/>
      <c r="C40" s="598"/>
      <c r="D40" s="631"/>
      <c r="E40" s="105" t="s">
        <v>514</v>
      </c>
    </row>
    <row r="41" spans="2:5" x14ac:dyDescent="0.2">
      <c r="B41" s="595"/>
      <c r="C41" s="607" t="s">
        <v>225</v>
      </c>
      <c r="D41" s="620" t="s">
        <v>515</v>
      </c>
      <c r="E41" s="103" t="s">
        <v>516</v>
      </c>
    </row>
    <row r="42" spans="2:5" x14ac:dyDescent="0.2">
      <c r="B42" s="595"/>
      <c r="C42" s="598"/>
      <c r="D42" s="621"/>
      <c r="E42" s="98" t="s">
        <v>517</v>
      </c>
    </row>
    <row r="43" spans="2:5" ht="17.25" customHeight="1" thickBot="1" x14ac:dyDescent="0.25">
      <c r="B43" s="595"/>
      <c r="C43" s="598"/>
      <c r="D43" s="621"/>
      <c r="E43" s="101" t="s">
        <v>518</v>
      </c>
    </row>
    <row r="44" spans="2:5" ht="30" customHeight="1" x14ac:dyDescent="0.2">
      <c r="B44" s="595"/>
      <c r="C44" s="597" t="s">
        <v>519</v>
      </c>
      <c r="D44" s="622" t="s">
        <v>520</v>
      </c>
      <c r="E44" s="97" t="s">
        <v>521</v>
      </c>
    </row>
    <row r="45" spans="2:5" ht="20.25" customHeight="1" thickBot="1" x14ac:dyDescent="0.25">
      <c r="B45" s="596"/>
      <c r="C45" s="599"/>
      <c r="D45" s="623"/>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97</vt:i4>
      </vt:variant>
    </vt:vector>
  </HeadingPairs>
  <TitlesOfParts>
    <vt:vector size="105" baseType="lpstr">
      <vt:lpstr>01-Mapa de riesgo-UO</vt:lpstr>
      <vt:lpstr>02-Plan Mitigación</vt:lpstr>
      <vt:lpstr>1er. Seguimiento</vt:lpstr>
      <vt:lpstr>Hoja1</vt:lpstr>
      <vt:lpstr>2do. Seguimiento</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'1er. 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'1er. 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2024-12-09T14:36:31Z</dcterms:modified>
</cp:coreProperties>
</file>